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S:\01 Sitzungsunterlagen\"/>
    </mc:Choice>
  </mc:AlternateContent>
  <xr:revisionPtr revIDLastSave="0" documentId="8_{3561F31E-CB36-415F-A164-B9DB63B12CAF}" xr6:coauthVersionLast="36" xr6:coauthVersionMax="36" xr10:uidLastSave="{00000000-0000-0000-0000-000000000000}"/>
  <bookViews>
    <workbookView xWindow="0" yWindow="0" windowWidth="28800" windowHeight="12105" activeTab="1" xr2:uid="{00000000-000D-0000-FFFF-FFFF00000000}"/>
  </bookViews>
  <sheets>
    <sheet name="Tabelle1 (2)" sheetId="4" r:id="rId1"/>
    <sheet name="Tabelle1" sheetId="1" r:id="rId2"/>
  </sheets>
  <definedNames>
    <definedName name="_xlnm._FilterDatabase" localSheetId="1" hidden="1">Tabelle1!$A$5:$AC$23</definedName>
  </definedName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B24" i="1" l="1"/>
  <c r="K7" i="1" l="1"/>
  <c r="X21" i="4" l="1"/>
  <c r="W21" i="4"/>
  <c r="V21" i="4"/>
  <c r="AB19" i="4"/>
  <c r="Y19" i="4"/>
  <c r="AA19" i="4" s="1"/>
  <c r="M19" i="4"/>
  <c r="K19" i="4"/>
  <c r="H19" i="4"/>
  <c r="I19" i="4" s="1"/>
  <c r="G19" i="4"/>
  <c r="AB18" i="4"/>
  <c r="M18" i="4"/>
  <c r="K18" i="4"/>
  <c r="H18" i="4"/>
  <c r="I18" i="4" s="1"/>
  <c r="G18" i="4"/>
  <c r="Y18" i="4" s="1"/>
  <c r="AA18" i="4" s="1"/>
  <c r="AB17" i="4"/>
  <c r="Y17" i="4"/>
  <c r="AA17" i="4" s="1"/>
  <c r="M17" i="4"/>
  <c r="K17" i="4"/>
  <c r="H17" i="4"/>
  <c r="I17" i="4" s="1"/>
  <c r="G17" i="4"/>
  <c r="Z16" i="4"/>
  <c r="AB16" i="4" s="1"/>
  <c r="M16" i="4"/>
  <c r="K16" i="4"/>
  <c r="H16" i="4"/>
  <c r="I16" i="4" s="1"/>
  <c r="G16" i="4"/>
  <c r="Y16" i="4" s="1"/>
  <c r="AA16" i="4" s="1"/>
  <c r="AB15" i="4"/>
  <c r="T15" i="4"/>
  <c r="M15" i="4"/>
  <c r="K15" i="4"/>
  <c r="H15" i="4"/>
  <c r="I15" i="4" s="1"/>
  <c r="G15" i="4"/>
  <c r="Y15" i="4" s="1"/>
  <c r="AA15" i="4" s="1"/>
  <c r="Z14" i="4"/>
  <c r="AB14" i="4" s="1"/>
  <c r="Y14" i="4"/>
  <c r="AA14" i="4" s="1"/>
  <c r="M14" i="4"/>
  <c r="K14" i="4"/>
  <c r="H14" i="4"/>
  <c r="I14" i="4" s="1"/>
  <c r="G14" i="4"/>
  <c r="AB13" i="4"/>
  <c r="M13" i="4"/>
  <c r="K13" i="4"/>
  <c r="H13" i="4"/>
  <c r="I13" i="4" s="1"/>
  <c r="G13" i="4"/>
  <c r="Y13" i="4" s="1"/>
  <c r="AA13" i="4" s="1"/>
  <c r="A13" i="4"/>
  <c r="A14" i="4" s="1"/>
  <c r="A15" i="4" s="1"/>
  <c r="A16" i="4" s="1"/>
  <c r="A17" i="4" s="1"/>
  <c r="A18" i="4" s="1"/>
  <c r="A19" i="4" s="1"/>
  <c r="AB12" i="4"/>
  <c r="Y12" i="4"/>
  <c r="AA12" i="4" s="1"/>
  <c r="M12" i="4"/>
  <c r="K12" i="4"/>
  <c r="H12" i="4"/>
  <c r="I12" i="4" s="1"/>
  <c r="G12" i="4"/>
  <c r="Z11" i="4"/>
  <c r="AB11" i="4" s="1"/>
  <c r="M11" i="4"/>
  <c r="K11" i="4"/>
  <c r="H11" i="4"/>
  <c r="I11" i="4" s="1"/>
  <c r="G11" i="4"/>
  <c r="Y11" i="4" s="1"/>
  <c r="AA11" i="4" s="1"/>
  <c r="Z10" i="4"/>
  <c r="AB10" i="4" s="1"/>
  <c r="M10" i="4"/>
  <c r="K10" i="4"/>
  <c r="H10" i="4"/>
  <c r="I10" i="4" s="1"/>
  <c r="G10" i="4"/>
  <c r="Y10" i="4" s="1"/>
  <c r="AA10" i="4" s="1"/>
  <c r="AB9" i="4"/>
  <c r="M9" i="4"/>
  <c r="K9" i="4"/>
  <c r="H9" i="4"/>
  <c r="I9" i="4" s="1"/>
  <c r="G9" i="4"/>
  <c r="Y9" i="4" s="1"/>
  <c r="AA9" i="4" s="1"/>
  <c r="AB8" i="4"/>
  <c r="M8" i="4"/>
  <c r="K8" i="4"/>
  <c r="H8" i="4"/>
  <c r="I8" i="4" s="1"/>
  <c r="G8" i="4"/>
  <c r="Y8" i="4" s="1"/>
  <c r="AA8" i="4" s="1"/>
  <c r="AB7" i="4"/>
  <c r="Y7" i="4"/>
  <c r="AA7" i="4" s="1"/>
  <c r="M7" i="4"/>
  <c r="K7" i="4"/>
  <c r="H7" i="4"/>
  <c r="I7" i="4" s="1"/>
  <c r="G7" i="4"/>
  <c r="AB6" i="4"/>
  <c r="M6" i="4"/>
  <c r="K6" i="4"/>
  <c r="H6" i="4"/>
  <c r="I6" i="4" s="1"/>
  <c r="G6" i="4"/>
  <c r="Y6" i="4" s="1"/>
  <c r="AA6" i="4" s="1"/>
  <c r="Z5" i="4"/>
  <c r="Z21" i="4" s="1"/>
  <c r="Y5" i="4"/>
  <c r="AA5" i="4" s="1"/>
  <c r="M5" i="4"/>
  <c r="K5" i="4"/>
  <c r="H5" i="4"/>
  <c r="I5" i="4" s="1"/>
  <c r="G5" i="4"/>
  <c r="AB4" i="4"/>
  <c r="M4" i="4"/>
  <c r="K4" i="4"/>
  <c r="H4" i="4"/>
  <c r="I4" i="4" s="1"/>
  <c r="G4" i="4"/>
  <c r="G21" i="4" s="1"/>
  <c r="A4" i="4"/>
  <c r="A5" i="4" s="1"/>
  <c r="A6" i="4" s="1"/>
  <c r="A7" i="4" s="1"/>
  <c r="A8" i="4" s="1"/>
  <c r="A9" i="4" s="1"/>
  <c r="A10" i="4" s="1"/>
  <c r="A11" i="4" s="1"/>
  <c r="AB3" i="4"/>
  <c r="M3" i="4"/>
  <c r="K3" i="4"/>
  <c r="H3" i="4"/>
  <c r="I3" i="4" s="1"/>
  <c r="G3" i="4"/>
  <c r="Y3" i="4" s="1"/>
  <c r="AA3" i="4" l="1"/>
  <c r="AB5" i="4"/>
  <c r="AB21" i="4" s="1"/>
  <c r="Y4" i="4"/>
  <c r="AA4" i="4" s="1"/>
  <c r="AA23" i="1"/>
  <c r="AA21" i="1"/>
  <c r="AA19" i="1"/>
  <c r="AA17" i="1"/>
  <c r="AA12" i="1"/>
  <c r="AA11" i="1"/>
  <c r="AA10" i="1"/>
  <c r="AA8" i="1"/>
  <c r="AA7" i="1"/>
  <c r="AA13" i="1"/>
  <c r="AA16" i="1"/>
  <c r="AA22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T19" i="1"/>
  <c r="Y20" i="1"/>
  <c r="AA20" i="1" s="1"/>
  <c r="Y9" i="1"/>
  <c r="AA9" i="1" s="1"/>
  <c r="Y18" i="1"/>
  <c r="AA18" i="1" s="1"/>
  <c r="Y15" i="1"/>
  <c r="AA15" i="1" s="1"/>
  <c r="H15" i="1"/>
  <c r="I15" i="1" s="1"/>
  <c r="Y14" i="1"/>
  <c r="AA14" i="1" s="1"/>
  <c r="H8" i="1"/>
  <c r="I8" i="1" s="1"/>
  <c r="H9" i="1"/>
  <c r="I9" i="1" s="1"/>
  <c r="H10" i="1"/>
  <c r="I10" i="1" s="1"/>
  <c r="H11" i="1"/>
  <c r="I11" i="1" s="1"/>
  <c r="H12" i="1"/>
  <c r="I12" i="1" s="1"/>
  <c r="H13" i="1"/>
  <c r="I13" i="1" s="1"/>
  <c r="H14" i="1"/>
  <c r="I14" i="1" s="1"/>
  <c r="H16" i="1"/>
  <c r="I16" i="1" s="1"/>
  <c r="H17" i="1"/>
  <c r="I17" i="1" s="1"/>
  <c r="H18" i="1"/>
  <c r="I18" i="1" s="1"/>
  <c r="H19" i="1"/>
  <c r="H20" i="1"/>
  <c r="I20" i="1" s="1"/>
  <c r="H21" i="1"/>
  <c r="I21" i="1" s="1"/>
  <c r="H22" i="1"/>
  <c r="I22" i="1" s="1"/>
  <c r="H23" i="1"/>
  <c r="I23" i="1" s="1"/>
  <c r="H7" i="1"/>
  <c r="I7" i="1" s="1"/>
  <c r="AA24" i="1" l="1"/>
  <c r="Y21" i="4"/>
  <c r="Y22" i="4" s="1"/>
  <c r="AA20" i="4"/>
  <c r="AB22" i="4" s="1"/>
  <c r="I19" i="1"/>
  <c r="G21" i="1" l="1"/>
  <c r="Z21" i="1" s="1"/>
  <c r="G13" i="1" l="1"/>
  <c r="Z13" i="1" s="1"/>
  <c r="G14" i="1"/>
  <c r="Z14" i="1" s="1"/>
  <c r="G15" i="1"/>
  <c r="Z15" i="1" s="1"/>
  <c r="G16" i="1"/>
  <c r="Z16" i="1" s="1"/>
  <c r="G17" i="1"/>
  <c r="Z17" i="1" s="1"/>
  <c r="G18" i="1"/>
  <c r="Z18" i="1" s="1"/>
  <c r="G19" i="1"/>
  <c r="Z19" i="1" s="1"/>
  <c r="G20" i="1"/>
  <c r="Z20" i="1" s="1"/>
  <c r="G22" i="1"/>
  <c r="Z22" i="1" s="1"/>
  <c r="G23" i="1"/>
  <c r="Z23" i="1" s="1"/>
  <c r="G7" i="1"/>
  <c r="Z7" i="1" s="1"/>
  <c r="G8" i="1"/>
  <c r="Z8" i="1" s="1"/>
  <c r="G9" i="1"/>
  <c r="Z9" i="1" s="1"/>
  <c r="G10" i="1"/>
  <c r="Z10" i="1" s="1"/>
  <c r="G11" i="1"/>
  <c r="Z11" i="1" s="1"/>
  <c r="G12" i="1"/>
  <c r="Z12" i="1" s="1"/>
  <c r="A8" i="1"/>
  <c r="A9" i="1" s="1"/>
  <c r="A10" i="1" s="1"/>
  <c r="A11" i="1" s="1"/>
  <c r="A12" i="1" s="1"/>
  <c r="A13" i="1" s="1"/>
  <c r="A14" i="1" s="1"/>
  <c r="A15" i="1" s="1"/>
  <c r="A17" i="1"/>
  <c r="A18" i="1" s="1"/>
  <c r="A19" i="1" s="1"/>
  <c r="A20" i="1" s="1"/>
  <c r="A21" i="1" s="1"/>
  <c r="A22" i="1" s="1"/>
  <c r="A23" i="1" s="1"/>
  <c r="Z24" i="1" l="1"/>
  <c r="AA26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Fischer Ralf</author>
  </authors>
  <commentList>
    <comment ref="Z6" authorId="0" shapeId="0" xr:uid="{7D539A9A-9680-495D-84B7-E7213308C0C8}">
      <text>
        <r>
          <rPr>
            <b/>
            <sz val="9"/>
            <color indexed="81"/>
            <rFont val="Segoe UI"/>
            <family val="2"/>
          </rPr>
          <t>Fischer Ralf:</t>
        </r>
        <r>
          <rPr>
            <sz val="9"/>
            <color indexed="81"/>
            <rFont val="Segoe UI"/>
            <family val="2"/>
          </rPr>
          <t xml:space="preserve">
Fussboden Eigentum Stadt Wolgast?</t>
        </r>
      </text>
    </comment>
    <comment ref="Z13" authorId="0" shapeId="0" xr:uid="{486E6284-CC0A-431B-8C9D-7412D60A1E51}">
      <text>
        <r>
          <rPr>
            <b/>
            <sz val="9"/>
            <color indexed="81"/>
            <rFont val="Segoe UI"/>
            <charset val="1"/>
          </rPr>
          <t>Fischer Ralf:</t>
        </r>
        <r>
          <rPr>
            <sz val="9"/>
            <color indexed="81"/>
            <rFont val="Segoe UI"/>
            <charset val="1"/>
          </rPr>
          <t xml:space="preserve">
Antrag nich differenziert nach Nebenkosten und Veranstaltung etc.</t>
        </r>
      </text>
    </comment>
    <comment ref="Z14" authorId="0" shapeId="0" xr:uid="{69AB43CC-6CD6-4F61-8E92-3071A1587B72}">
      <text>
        <r>
          <rPr>
            <b/>
            <sz val="9"/>
            <color indexed="81"/>
            <rFont val="Segoe UI"/>
            <charset val="1"/>
          </rPr>
          <t>Fischer Ralf:</t>
        </r>
        <r>
          <rPr>
            <sz val="9"/>
            <color indexed="81"/>
            <rFont val="Segoe UI"/>
            <charset val="1"/>
          </rPr>
          <t xml:space="preserve">
Antrag unklar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Fischer Ralf</author>
  </authors>
  <commentList>
    <comment ref="Y10" authorId="0" shapeId="0" xr:uid="{03DFF20B-1AD3-48A2-9826-98119F6151CA}">
      <text>
        <r>
          <rPr>
            <b/>
            <sz val="9"/>
            <color indexed="81"/>
            <rFont val="Segoe UI"/>
            <family val="2"/>
          </rPr>
          <t>Fischer Ralf:</t>
        </r>
        <r>
          <rPr>
            <sz val="9"/>
            <color indexed="81"/>
            <rFont val="Segoe UI"/>
            <family val="2"/>
          </rPr>
          <t xml:space="preserve">
Fussboden Eigentum Stadt Wolgast?</t>
        </r>
      </text>
    </comment>
    <comment ref="Y17" authorId="0" shapeId="0" xr:uid="{304A0B4E-990F-40BE-ABE5-2BFE1EF93C00}">
      <text>
        <r>
          <rPr>
            <b/>
            <sz val="9"/>
            <color indexed="81"/>
            <rFont val="Segoe UI"/>
            <charset val="1"/>
          </rPr>
          <t>Fischer Ralf:</t>
        </r>
        <r>
          <rPr>
            <sz val="9"/>
            <color indexed="81"/>
            <rFont val="Segoe UI"/>
            <charset val="1"/>
          </rPr>
          <t xml:space="preserve">
Antrag nich differenziert nach Nebenkosten und Veranstaltung etc.</t>
        </r>
      </text>
    </comment>
    <comment ref="Y18" authorId="0" shapeId="0" xr:uid="{5D505EB3-B6CE-4177-838D-4AC945FDA381}">
      <text>
        <r>
          <rPr>
            <b/>
            <sz val="9"/>
            <color indexed="81"/>
            <rFont val="Segoe UI"/>
            <charset val="1"/>
          </rPr>
          <t>Fischer Ralf:</t>
        </r>
        <r>
          <rPr>
            <sz val="9"/>
            <color indexed="81"/>
            <rFont val="Segoe UI"/>
            <charset val="1"/>
          </rPr>
          <t xml:space="preserve">
Antrag unklar</t>
        </r>
      </text>
    </comment>
  </commentList>
</comments>
</file>

<file path=xl/sharedStrings.xml><?xml version="1.0" encoding="utf-8"?>
<sst xmlns="http://schemas.openxmlformats.org/spreadsheetml/2006/main" count="153" uniqueCount="84">
  <si>
    <t>Sportvereine</t>
  </si>
  <si>
    <t>Reparatur an Gebäuden und Sportanlagen</t>
  </si>
  <si>
    <t>davon bis 18 Jahre  Wohn. WLG</t>
  </si>
  <si>
    <t>Wohnort Wolgast Erw.</t>
  </si>
  <si>
    <t xml:space="preserve">davon b. 18 Jahre </t>
  </si>
  <si>
    <t>Eingang Antrag</t>
  </si>
  <si>
    <t>Allge-meiner Zuschuss</t>
  </si>
  <si>
    <t xml:space="preserve">Übungs-leiter </t>
  </si>
  <si>
    <t xml:space="preserve">Bürgermeister </t>
  </si>
  <si>
    <t>Laut Richtlinie (Förderung Vereine) § 4 Satz 4.3 vom Juni 2016 stehen dem Bürgermeister 4.000 Euro zur Verfügung/ Auszeichnung, Jubiläen</t>
  </si>
  <si>
    <t>Mitglieder gesamt</t>
  </si>
  <si>
    <t>Sonst. Miete, Anschaffung Sportgeräte u.a.</t>
  </si>
  <si>
    <t>Gesamt:</t>
  </si>
  <si>
    <t>Eigenmittel</t>
  </si>
  <si>
    <t>Spenden</t>
  </si>
  <si>
    <t>Kurzbegründung Antragsgegenstand</t>
  </si>
  <si>
    <t>lfd. Nummer</t>
  </si>
  <si>
    <t xml:space="preserve">1. Tanzkreis Wolgast 1996 e.V. </t>
  </si>
  <si>
    <t>Angelsportverein Wolgast "Mitte" e.V.</t>
  </si>
  <si>
    <t>Fußballclub Rot-Weiß Wolgast e.V.</t>
  </si>
  <si>
    <t>Kegelclub 90-Wolgast e.V.</t>
  </si>
  <si>
    <t>Kuttersegelclub Blau-Weiß Wolgast e.V.</t>
  </si>
  <si>
    <t>Motorsportcub Wolgast e.V. im ADAC</t>
  </si>
  <si>
    <t>Ruderverein Wolgast e.V.</t>
  </si>
  <si>
    <t>Sportschützenverein Wolgast 1990 e.V.</t>
  </si>
  <si>
    <t>SV Buddenhagen 68 e.V.</t>
  </si>
  <si>
    <t>SV Motor Wolgast 1949 e.V.</t>
  </si>
  <si>
    <t>Tauchclub VINETA Wolgast e.V.</t>
  </si>
  <si>
    <t>Verein für deutsche Schäferhunde OG Wolgast e.V.</t>
  </si>
  <si>
    <t>Wanderfreunde Wolgast e.V.</t>
  </si>
  <si>
    <t>Wolgaster-Handball-Verein 2000 e.V.</t>
  </si>
  <si>
    <t>Wolgaster Reitverein e.V.</t>
  </si>
  <si>
    <t>Wolgaster Schwimmverein "Baltic" 1993 e.V.</t>
  </si>
  <si>
    <t>Schützenverein Buddenhagen e.V.</t>
  </si>
  <si>
    <t>Beantragter Zuschuss 2026</t>
  </si>
  <si>
    <t>Zuschuss 2025</t>
  </si>
  <si>
    <t>18.11.2025</t>
  </si>
  <si>
    <t>Sarnierung und Instandhaltung der gesamten Anlagen und Gebäude</t>
  </si>
  <si>
    <t>28.11.2025</t>
  </si>
  <si>
    <t>Sarnierung Dach Sprecherturm, Nachwuchscamp, Instandsetzung Vereinsbus, Traineraus-/weiterbildung, Sportmaterialien, Fahrkosten</t>
  </si>
  <si>
    <t>Wartung/Renovierung Bowlingbahn</t>
  </si>
  <si>
    <t>27.11.2025</t>
  </si>
  <si>
    <t>Instandhaltung / Ausrüstung Boote, Ausrüstungsgegenstände zum Kutterrudern, Instandhaltung Gebäude</t>
  </si>
  <si>
    <t>Landesmeisterschaft, Deutsche Meisterschaft, LVMX Master Quad</t>
  </si>
  <si>
    <t>22.09.2025</t>
  </si>
  <si>
    <t>Teilnahme Regatta Lübeck, Regatta Bundeswttbewerb Münster, Regatta norddeutsche Meisterschaft Hamburg</t>
  </si>
  <si>
    <t>Übungsleitertätigkeiten, Veranstaltungen, Sarnierung des GK Schießstands</t>
  </si>
  <si>
    <t>Zuwendung für Sport- u. Schützenfest, Besuch Partnergemeinde Rantrum</t>
  </si>
  <si>
    <t>Ausbildung, Training, Nebenkosten Vereinsobjekt Mahlzow</t>
  </si>
  <si>
    <t>Vereinskleidung, Reparaturarbeiten Vereinsheim</t>
  </si>
  <si>
    <t>Wanderwoche, internationale Wanderung</t>
  </si>
  <si>
    <t>ÜL-Entschädigung, Fahrkosten, allg. Zulage</t>
  </si>
  <si>
    <t>Zuschuss Material, Kinder- u. Jugendarbeit, Zuschuss Hubertusjagd, Osterfeuer</t>
  </si>
  <si>
    <t>Wettkämpfe, Nutzung Schwimmhalle, ÜL-Entschädigung</t>
  </si>
  <si>
    <t>04.11.2025</t>
  </si>
  <si>
    <t>Workshopf, Jubiläumsfeierlichkeiten und Einbringung des Vereins beim Tanz in den Mai</t>
  </si>
  <si>
    <t>Leistungen Bauhof und Ordnungsamt</t>
  </si>
  <si>
    <t>Kauf von Pokalen und Medaillen für einArno-Kroll-Turnier im Jubiläumsjahr</t>
  </si>
  <si>
    <t>Sport- u. Schützenfest, Besuch Partnergemeinde in Bzddenhagen</t>
  </si>
  <si>
    <t>Entscheidung Ausschuss 2026</t>
  </si>
  <si>
    <t>Ansatz 2026:</t>
  </si>
  <si>
    <t>GESAMT Aufwand</t>
  </si>
  <si>
    <t>Anspruch Allg. Zuschuss</t>
  </si>
  <si>
    <t>Turniere, Wettbew. Veranstaltung</t>
  </si>
  <si>
    <t>Förderfähig</t>
  </si>
  <si>
    <t>=J7</t>
  </si>
  <si>
    <t>Vorschlag Verwaltung Zuschuss 2027</t>
  </si>
  <si>
    <t>Kraft Richtlinie</t>
  </si>
  <si>
    <t>in %</t>
  </si>
  <si>
    <t>Verhältnis EM zu Antrag in %</t>
  </si>
  <si>
    <t>Verhältnis WLGer zu ortsfremd</t>
  </si>
  <si>
    <t>Kinderanteil in %</t>
  </si>
  <si>
    <t>Rangliste</t>
  </si>
  <si>
    <t>40% bei Gesamtverteilung der Mittel</t>
  </si>
  <si>
    <t>Nr. 1-3 Ranking nach Wolgast mit 70% Förderung</t>
  </si>
  <si>
    <t>Allgemeiner Zuschuss</t>
  </si>
  <si>
    <t>Eigenmittel Rangliste</t>
  </si>
  <si>
    <t>Wolgaster Rangliste</t>
  </si>
  <si>
    <t>Kinderanteil Rangliste</t>
  </si>
  <si>
    <t>Verhältnis Eigenmittel zu Antrag in %</t>
  </si>
  <si>
    <t>Sportvereine - Zuschuss 2026</t>
  </si>
  <si>
    <t>Nr.</t>
  </si>
  <si>
    <t>Saldo =</t>
  </si>
  <si>
    <t>Bürgermeister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</si>
</sst>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_-* #,##0.00\ [$€-1]_-;\-* #,##0.00\ [$€-1]_-;_-* &quot;-&quot;??\ [$€-1]_-"/>
    <numFmt numFmtId="165" formatCode="#,##0.00\ &quot;€&quot;"/>
    <numFmt numFmtId="166" formatCode="_-* #,##0.00\ [$€-407]_-;\-* #,##0.00\ [$€-407]_-;_-* &quot;-&quot;??\ [$€-407]_-;_-@_-"/>
    <numFmt numFmtId="167" formatCode="0.0"/>
    <numFmt numFmtId="168" formatCode="dd/mm/yy;@"/>
    <numFmt numFmtId="169" formatCode="#,##0\ &quot;€&quot;"/>
  </numFmts>
  <fonts count="46" x14ac:knownFonts="1">
    <font>
      <sz val="10"/>
      <name val="Arial"/>
    </font>
    <font>
      <sz val="10"/>
      <name val="Arial"/>
      <family val="2"/>
    </font>
    <font>
      <b/>
      <sz val="11"/>
      <name val="Arial"/>
      <family val="2"/>
    </font>
    <font>
      <sz val="11"/>
      <name val="Calibri"/>
      <family val="2"/>
    </font>
    <font>
      <sz val="11"/>
      <color rgb="FF9C6500"/>
      <name val="Calibri"/>
      <family val="2"/>
      <scheme val="minor"/>
    </font>
    <font>
      <sz val="10"/>
      <name val="Arial"/>
      <family val="2"/>
    </font>
    <font>
      <sz val="11"/>
      <color rgb="FFFF0000"/>
      <name val="Calibri"/>
      <family val="2"/>
    </font>
    <font>
      <b/>
      <sz val="11"/>
      <name val="Calibri"/>
      <family val="2"/>
      <scheme val="minor"/>
    </font>
    <font>
      <b/>
      <sz val="12"/>
      <name val="Calibri"/>
      <family val="2"/>
      <scheme val="minor"/>
    </font>
    <font>
      <sz val="11"/>
      <name val="Calibri"/>
      <family val="2"/>
      <scheme val="minor"/>
    </font>
    <font>
      <sz val="11"/>
      <name val="Arial"/>
      <family val="2"/>
    </font>
    <font>
      <b/>
      <sz val="11"/>
      <color indexed="56"/>
      <name val="Arial"/>
      <family val="2"/>
    </font>
    <font>
      <b/>
      <sz val="11"/>
      <color theme="3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name val="Calibri"/>
      <family val="2"/>
      <scheme val="minor"/>
    </font>
    <font>
      <sz val="10"/>
      <color theme="1"/>
      <name val="Arial"/>
      <family val="2"/>
    </font>
    <font>
      <b/>
      <sz val="10"/>
      <color rgb="FFFF0000"/>
      <name val="Arial"/>
      <family val="2"/>
    </font>
    <font>
      <b/>
      <sz val="11"/>
      <color theme="6" tint="-0.249977111117893"/>
      <name val="Calibri"/>
      <family val="2"/>
      <scheme val="minor"/>
    </font>
    <font>
      <b/>
      <sz val="10"/>
      <color theme="1"/>
      <name val="Arial"/>
      <family val="2"/>
    </font>
    <font>
      <b/>
      <sz val="11"/>
      <name val="Calibri"/>
      <family val="2"/>
    </font>
    <font>
      <b/>
      <sz val="12"/>
      <name val="Calibri"/>
      <family val="2"/>
    </font>
    <font>
      <b/>
      <sz val="10"/>
      <name val="Arial"/>
      <family val="2"/>
    </font>
    <font>
      <b/>
      <sz val="10"/>
      <color theme="8" tint="-0.249977111117893"/>
      <name val="Arial"/>
      <family val="2"/>
    </font>
    <font>
      <b/>
      <sz val="16"/>
      <name val="Calibri"/>
      <family val="2"/>
      <scheme val="minor"/>
    </font>
    <font>
      <b/>
      <sz val="12"/>
      <name val="Arial"/>
      <family val="2"/>
    </font>
    <font>
      <b/>
      <sz val="10"/>
      <name val="Calibri"/>
      <family val="2"/>
    </font>
    <font>
      <b/>
      <sz val="14"/>
      <color theme="6" tint="-0.249977111117893"/>
      <name val="Calibri"/>
      <family val="2"/>
      <scheme val="minor"/>
    </font>
    <font>
      <sz val="9"/>
      <color indexed="81"/>
      <name val="Segoe UI"/>
      <family val="2"/>
    </font>
    <font>
      <b/>
      <sz val="9"/>
      <color indexed="81"/>
      <name val="Segoe UI"/>
      <family val="2"/>
    </font>
    <font>
      <b/>
      <sz val="10"/>
      <color rgb="FF00B050"/>
      <name val="Arial"/>
      <family val="2"/>
    </font>
    <font>
      <sz val="9"/>
      <color indexed="81"/>
      <name val="Segoe UI"/>
      <charset val="1"/>
    </font>
    <font>
      <b/>
      <sz val="9"/>
      <color indexed="81"/>
      <name val="Segoe UI"/>
      <charset val="1"/>
    </font>
    <font>
      <b/>
      <sz val="12"/>
      <color rgb="FFFF0000"/>
      <name val="Calibri"/>
      <family val="2"/>
      <scheme val="minor"/>
    </font>
    <font>
      <b/>
      <sz val="12"/>
      <color indexed="8"/>
      <name val="Calibri"/>
      <family val="2"/>
    </font>
    <font>
      <sz val="11"/>
      <color rgb="FF00B050"/>
      <name val="Calibri"/>
      <family val="2"/>
      <scheme val="minor"/>
    </font>
    <font>
      <sz val="9"/>
      <color indexed="8"/>
      <name val="Calibri"/>
      <family val="2"/>
    </font>
    <font>
      <sz val="10"/>
      <color indexed="8"/>
      <name val="Calibri"/>
      <family val="2"/>
    </font>
    <font>
      <sz val="9"/>
      <color rgb="FF00B050"/>
      <name val="Calibri"/>
      <family val="2"/>
    </font>
    <font>
      <sz val="12"/>
      <color theme="1"/>
      <name val="Calibri"/>
      <family val="2"/>
      <scheme val="minor"/>
    </font>
    <font>
      <b/>
      <sz val="12"/>
      <color rgb="FFFF0000"/>
      <name val="Calibri"/>
      <family val="2"/>
    </font>
    <font>
      <b/>
      <sz val="9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color rgb="FF00B050"/>
      <name val="Arial"/>
      <family val="2"/>
    </font>
    <font>
      <b/>
      <sz val="11"/>
      <color theme="8" tint="-0.249977111117893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EB9C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39997558519241921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49" fontId="0" fillId="0" borderId="0"/>
    <xf numFmtId="164" fontId="1" fillId="0" borderId="0" applyFont="0" applyFill="0" applyBorder="0" applyAlignment="0" applyProtection="0"/>
    <xf numFmtId="0" fontId="4" fillId="3" borderId="0" applyNumberFormat="0" applyBorder="0" applyAlignment="0" applyProtection="0"/>
    <xf numFmtId="44" fontId="5" fillId="0" borderId="0" applyFont="0" applyFill="0" applyBorder="0" applyAlignment="0" applyProtection="0"/>
  </cellStyleXfs>
  <cellXfs count="217">
    <xf numFmtId="49" fontId="0" fillId="0" borderId="0" xfId="0"/>
    <xf numFmtId="165" fontId="3" fillId="0" borderId="5" xfId="2" applyNumberFormat="1" applyFont="1" applyFill="1" applyBorder="1" applyAlignment="1">
      <alignment horizontal="right"/>
    </xf>
    <xf numFmtId="165" fontId="3" fillId="0" borderId="6" xfId="2" applyNumberFormat="1" applyFont="1" applyFill="1" applyBorder="1" applyAlignment="1">
      <alignment horizontal="right"/>
    </xf>
    <xf numFmtId="49" fontId="2" fillId="0" borderId="4" xfId="0" applyFont="1" applyBorder="1" applyAlignment="1">
      <alignment horizontal="center" vertical="center" wrapText="1"/>
    </xf>
    <xf numFmtId="49" fontId="10" fillId="0" borderId="2" xfId="0" applyFont="1" applyBorder="1" applyAlignment="1">
      <alignment vertical="center" wrapText="1"/>
    </xf>
    <xf numFmtId="49" fontId="9" fillId="0" borderId="5" xfId="0" applyFont="1" applyFill="1" applyBorder="1" applyAlignment="1">
      <alignment horizontal="right"/>
    </xf>
    <xf numFmtId="49" fontId="7" fillId="0" borderId="0" xfId="0" applyFont="1" applyBorder="1" applyAlignment="1">
      <alignment vertical="center"/>
    </xf>
    <xf numFmtId="165" fontId="2" fillId="0" borderId="0" xfId="0" applyNumberFormat="1" applyFont="1" applyBorder="1" applyAlignment="1">
      <alignment horizontal="right" vertical="center"/>
    </xf>
    <xf numFmtId="8" fontId="11" fillId="0" borderId="0" xfId="0" applyNumberFormat="1" applyFont="1" applyBorder="1" applyAlignment="1">
      <alignment vertical="center"/>
    </xf>
    <xf numFmtId="49" fontId="10" fillId="0" borderId="0" xfId="0" applyFont="1" applyBorder="1"/>
    <xf numFmtId="49" fontId="10" fillId="0" borderId="0" xfId="0" applyFont="1"/>
    <xf numFmtId="49" fontId="8" fillId="0" borderId="0" xfId="0" applyFont="1" applyBorder="1" applyAlignment="1">
      <alignment vertical="center"/>
    </xf>
    <xf numFmtId="0" fontId="3" fillId="4" borderId="9" xfId="2" applyNumberFormat="1" applyFont="1" applyFill="1" applyBorder="1" applyAlignment="1">
      <alignment horizontal="right"/>
    </xf>
    <xf numFmtId="49" fontId="12" fillId="0" borderId="0" xfId="0" applyFont="1" applyBorder="1" applyAlignment="1">
      <alignment vertical="center" readingOrder="1"/>
    </xf>
    <xf numFmtId="49" fontId="12" fillId="0" borderId="0" xfId="0" applyFont="1" applyBorder="1" applyAlignment="1">
      <alignment vertical="center"/>
    </xf>
    <xf numFmtId="49" fontId="10" fillId="0" borderId="15" xfId="0" applyFont="1" applyBorder="1"/>
    <xf numFmtId="0" fontId="9" fillId="4" borderId="5" xfId="2" applyNumberFormat="1" applyFont="1" applyFill="1" applyBorder="1" applyAlignment="1">
      <alignment horizontal="right"/>
    </xf>
    <xf numFmtId="0" fontId="3" fillId="4" borderId="5" xfId="2" applyNumberFormat="1" applyFont="1" applyFill="1" applyBorder="1" applyAlignment="1">
      <alignment horizontal="right"/>
    </xf>
    <xf numFmtId="49" fontId="10" fillId="0" borderId="4" xfId="0" applyFont="1" applyBorder="1" applyAlignment="1">
      <alignment horizontal="left" vertical="top" wrapText="1"/>
    </xf>
    <xf numFmtId="49" fontId="10" fillId="0" borderId="1" xfId="0" applyFont="1" applyBorder="1" applyAlignment="1">
      <alignment horizontal="center" vertical="center" wrapText="1"/>
    </xf>
    <xf numFmtId="165" fontId="15" fillId="5" borderId="5" xfId="2" applyNumberFormat="1" applyFont="1" applyFill="1" applyBorder="1" applyAlignment="1">
      <alignment horizontal="right"/>
    </xf>
    <xf numFmtId="0" fontId="3" fillId="7" borderId="9" xfId="2" applyNumberFormat="1" applyFont="1" applyFill="1" applyBorder="1" applyAlignment="1">
      <alignment horizontal="right"/>
    </xf>
    <xf numFmtId="0" fontId="9" fillId="7" borderId="5" xfId="2" applyNumberFormat="1" applyFont="1" applyFill="1" applyBorder="1" applyAlignment="1">
      <alignment horizontal="right"/>
    </xf>
    <xf numFmtId="0" fontId="3" fillId="7" borderId="5" xfId="2" applyNumberFormat="1" applyFont="1" applyFill="1" applyBorder="1" applyAlignment="1">
      <alignment horizontal="right"/>
    </xf>
    <xf numFmtId="0" fontId="3" fillId="8" borderId="5" xfId="2" applyNumberFormat="1" applyFont="1" applyFill="1" applyBorder="1" applyAlignment="1">
      <alignment horizontal="right"/>
    </xf>
    <xf numFmtId="0" fontId="3" fillId="8" borderId="9" xfId="2" applyNumberFormat="1" applyFont="1" applyFill="1" applyBorder="1" applyAlignment="1">
      <alignment horizontal="right"/>
    </xf>
    <xf numFmtId="49" fontId="2" fillId="0" borderId="0" xfId="0" applyFont="1" applyBorder="1"/>
    <xf numFmtId="49" fontId="2" fillId="0" borderId="0" xfId="0" applyFont="1" applyBorder="1" applyAlignment="1">
      <alignment horizontal="right"/>
    </xf>
    <xf numFmtId="166" fontId="2" fillId="0" borderId="0" xfId="3" applyNumberFormat="1" applyFont="1" applyBorder="1" applyAlignment="1">
      <alignment horizontal="right"/>
    </xf>
    <xf numFmtId="44" fontId="2" fillId="0" borderId="0" xfId="3" applyFont="1" applyBorder="1" applyAlignment="1">
      <alignment horizontal="right"/>
    </xf>
    <xf numFmtId="166" fontId="2" fillId="0" borderId="0" xfId="0" applyNumberFormat="1" applyFont="1" applyBorder="1"/>
    <xf numFmtId="44" fontId="2" fillId="0" borderId="0" xfId="0" applyNumberFormat="1" applyFont="1" applyBorder="1"/>
    <xf numFmtId="49" fontId="2" fillId="0" borderId="0" xfId="0" applyFont="1"/>
    <xf numFmtId="49" fontId="2" fillId="0" borderId="0" xfId="0" applyFont="1" applyFill="1" applyBorder="1"/>
    <xf numFmtId="49" fontId="1" fillId="0" borderId="0" xfId="0" applyFont="1"/>
    <xf numFmtId="14" fontId="9" fillId="4" borderId="5" xfId="2" applyNumberFormat="1" applyFont="1" applyFill="1" applyBorder="1" applyAlignment="1">
      <alignment horizontal="right"/>
    </xf>
    <xf numFmtId="165" fontId="3" fillId="4" borderId="5" xfId="2" applyNumberFormat="1" applyFont="1" applyFill="1" applyBorder="1" applyAlignment="1">
      <alignment horizontal="right"/>
    </xf>
    <xf numFmtId="165" fontId="15" fillId="5" borderId="5" xfId="2" applyNumberFormat="1" applyFont="1" applyFill="1" applyBorder="1" applyAlignment="1">
      <alignment horizontal="right" wrapText="1"/>
    </xf>
    <xf numFmtId="166" fontId="8" fillId="0" borderId="17" xfId="0" applyNumberFormat="1" applyFont="1" applyBorder="1" applyAlignment="1">
      <alignment vertical="center" wrapText="1"/>
    </xf>
    <xf numFmtId="8" fontId="17" fillId="0" borderId="13" xfId="0" applyNumberFormat="1" applyFont="1" applyFill="1" applyBorder="1" applyAlignment="1">
      <alignment horizontal="right" vertical="center"/>
    </xf>
    <xf numFmtId="49" fontId="1" fillId="0" borderId="13" xfId="0" applyFont="1" applyBorder="1" applyAlignment="1">
      <alignment horizontal="left" vertical="center"/>
    </xf>
    <xf numFmtId="165" fontId="15" fillId="5" borderId="7" xfId="2" applyNumberFormat="1" applyFont="1" applyFill="1" applyBorder="1" applyAlignment="1">
      <alignment horizontal="right"/>
    </xf>
    <xf numFmtId="49" fontId="10" fillId="0" borderId="26" xfId="0" applyFont="1" applyBorder="1"/>
    <xf numFmtId="8" fontId="9" fillId="4" borderId="10" xfId="0" applyNumberFormat="1" applyFont="1" applyFill="1" applyBorder="1" applyAlignment="1">
      <alignment horizontal="right"/>
    </xf>
    <xf numFmtId="8" fontId="1" fillId="4" borderId="10" xfId="0" applyNumberFormat="1" applyFont="1" applyFill="1" applyBorder="1" applyAlignment="1">
      <alignment horizontal="right"/>
    </xf>
    <xf numFmtId="49" fontId="0" fillId="0" borderId="14" xfId="0" applyFill="1" applyBorder="1" applyAlignment="1"/>
    <xf numFmtId="49" fontId="0" fillId="0" borderId="27" xfId="0" applyBorder="1"/>
    <xf numFmtId="49" fontId="0" fillId="0" borderId="24" xfId="0" applyBorder="1"/>
    <xf numFmtId="8" fontId="13" fillId="6" borderId="20" xfId="0" applyNumberFormat="1" applyFont="1" applyFill="1" applyBorder="1" applyAlignment="1">
      <alignment horizontal="right" vertical="center"/>
    </xf>
    <xf numFmtId="49" fontId="20" fillId="6" borderId="22" xfId="2" applyNumberFormat="1" applyFont="1" applyFill="1" applyBorder="1" applyAlignment="1"/>
    <xf numFmtId="49" fontId="7" fillId="5" borderId="20" xfId="0" applyFont="1" applyFill="1" applyBorder="1" applyAlignment="1">
      <alignment horizontal="center" vertical="center"/>
    </xf>
    <xf numFmtId="49" fontId="7" fillId="2" borderId="20" xfId="0" applyFont="1" applyFill="1" applyBorder="1" applyAlignment="1">
      <alignment horizontal="center" vertical="center" wrapText="1"/>
    </xf>
    <xf numFmtId="49" fontId="9" fillId="2" borderId="21" xfId="0" applyFont="1" applyFill="1" applyBorder="1" applyAlignment="1">
      <alignment horizontal="center" vertical="center" wrapText="1"/>
    </xf>
    <xf numFmtId="49" fontId="9" fillId="2" borderId="13" xfId="0" applyFont="1" applyFill="1" applyBorder="1" applyAlignment="1">
      <alignment horizontal="center" vertical="center" wrapText="1"/>
    </xf>
    <xf numFmtId="49" fontId="9" fillId="2" borderId="14" xfId="0" applyFont="1" applyFill="1" applyBorder="1" applyAlignment="1">
      <alignment horizontal="center" vertical="center" wrapText="1"/>
    </xf>
    <xf numFmtId="49" fontId="9" fillId="2" borderId="19" xfId="0" applyFont="1" applyFill="1" applyBorder="1" applyAlignment="1">
      <alignment horizontal="center" vertical="center" wrapText="1"/>
    </xf>
    <xf numFmtId="49" fontId="9" fillId="5" borderId="14" xfId="0" applyFont="1" applyFill="1" applyBorder="1" applyAlignment="1">
      <alignment horizontal="center" vertical="center" wrapText="1"/>
    </xf>
    <xf numFmtId="49" fontId="13" fillId="2" borderId="28" xfId="0" applyFont="1" applyFill="1" applyBorder="1" applyAlignment="1">
      <alignment horizontal="center" vertical="center" wrapText="1"/>
    </xf>
    <xf numFmtId="165" fontId="3" fillId="0" borderId="8" xfId="2" applyNumberFormat="1" applyFont="1" applyFill="1" applyBorder="1" applyAlignment="1">
      <alignment horizontal="right"/>
    </xf>
    <xf numFmtId="165" fontId="3" fillId="0" borderId="29" xfId="2" applyNumberFormat="1" applyFont="1" applyFill="1" applyBorder="1" applyAlignment="1">
      <alignment horizontal="right"/>
    </xf>
    <xf numFmtId="165" fontId="3" fillId="0" borderId="3" xfId="2" applyNumberFormat="1" applyFont="1" applyFill="1" applyBorder="1" applyAlignment="1">
      <alignment horizontal="right"/>
    </xf>
    <xf numFmtId="49" fontId="10" fillId="0" borderId="12" xfId="0" applyFont="1" applyBorder="1" applyAlignment="1">
      <alignment horizontal="center" vertical="center" wrapText="1"/>
    </xf>
    <xf numFmtId="49" fontId="10" fillId="0" borderId="30" xfId="0" applyFont="1" applyBorder="1" applyAlignment="1">
      <alignment horizontal="center" vertical="center" wrapText="1"/>
    </xf>
    <xf numFmtId="49" fontId="2" fillId="0" borderId="31" xfId="0" applyFont="1" applyBorder="1" applyAlignment="1">
      <alignment horizontal="center" vertical="center" wrapText="1"/>
    </xf>
    <xf numFmtId="44" fontId="3" fillId="0" borderId="32" xfId="2" applyNumberFormat="1" applyFont="1" applyFill="1" applyBorder="1" applyAlignment="1">
      <alignment horizontal="right"/>
    </xf>
    <xf numFmtId="44" fontId="3" fillId="0" borderId="33" xfId="2" applyNumberFormat="1" applyFont="1" applyFill="1" applyBorder="1" applyAlignment="1">
      <alignment horizontal="right"/>
    </xf>
    <xf numFmtId="0" fontId="20" fillId="4" borderId="5" xfId="2" applyNumberFormat="1" applyFont="1" applyFill="1" applyBorder="1" applyAlignment="1">
      <alignment horizontal="right" wrapText="1"/>
    </xf>
    <xf numFmtId="0" fontId="20" fillId="4" borderId="5" xfId="2" applyNumberFormat="1" applyFont="1" applyFill="1" applyBorder="1" applyAlignment="1">
      <alignment horizontal="right"/>
    </xf>
    <xf numFmtId="0" fontId="3" fillId="7" borderId="9" xfId="2" applyNumberFormat="1" applyFont="1" applyFill="1" applyBorder="1" applyAlignment="1">
      <alignment horizontal="right" wrapText="1"/>
    </xf>
    <xf numFmtId="49" fontId="3" fillId="4" borderId="12" xfId="2" applyNumberFormat="1" applyFont="1" applyFill="1" applyBorder="1" applyAlignment="1">
      <alignment horizontal="right" vertical="center"/>
    </xf>
    <xf numFmtId="165" fontId="6" fillId="4" borderId="12" xfId="2" applyNumberFormat="1" applyFont="1" applyFill="1" applyBorder="1" applyAlignment="1">
      <alignment horizontal="right" vertical="center"/>
    </xf>
    <xf numFmtId="165" fontId="3" fillId="4" borderId="12" xfId="2" applyNumberFormat="1" applyFont="1" applyFill="1" applyBorder="1" applyAlignment="1">
      <alignment horizontal="right" vertical="center"/>
    </xf>
    <xf numFmtId="44" fontId="3" fillId="4" borderId="31" xfId="2" applyNumberFormat="1" applyFont="1" applyFill="1" applyBorder="1" applyAlignment="1">
      <alignment horizontal="right" vertical="center"/>
    </xf>
    <xf numFmtId="14" fontId="9" fillId="4" borderId="12" xfId="2" applyNumberFormat="1" applyFont="1" applyFill="1" applyBorder="1" applyAlignment="1">
      <alignment horizontal="right" vertical="center"/>
    </xf>
    <xf numFmtId="8" fontId="21" fillId="9" borderId="20" xfId="0" applyNumberFormat="1" applyFont="1" applyFill="1" applyBorder="1" applyAlignment="1">
      <alignment horizontal="right"/>
    </xf>
    <xf numFmtId="8" fontId="24" fillId="4" borderId="2" xfId="0" applyNumberFormat="1" applyFont="1" applyFill="1" applyBorder="1" applyAlignment="1">
      <alignment horizontal="right"/>
    </xf>
    <xf numFmtId="165" fontId="3" fillId="10" borderId="13" xfId="2" applyNumberFormat="1" applyFont="1" applyFill="1" applyBorder="1" applyAlignment="1">
      <alignment horizontal="right"/>
    </xf>
    <xf numFmtId="165" fontId="3" fillId="10" borderId="14" xfId="2" applyNumberFormat="1" applyFont="1" applyFill="1" applyBorder="1" applyAlignment="1">
      <alignment horizontal="right"/>
    </xf>
    <xf numFmtId="44" fontId="3" fillId="10" borderId="16" xfId="2" applyNumberFormat="1" applyFont="1" applyFill="1" applyBorder="1" applyAlignment="1">
      <alignment horizontal="right"/>
    </xf>
    <xf numFmtId="49" fontId="9" fillId="10" borderId="13" xfId="0" applyFont="1" applyFill="1" applyBorder="1" applyAlignment="1">
      <alignment horizontal="right"/>
    </xf>
    <xf numFmtId="8" fontId="3" fillId="10" borderId="14" xfId="2" applyNumberFormat="1" applyFont="1" applyFill="1" applyBorder="1" applyAlignment="1">
      <alignment horizontal="left"/>
    </xf>
    <xf numFmtId="49" fontId="10" fillId="10" borderId="14" xfId="0" applyFont="1" applyFill="1" applyBorder="1"/>
    <xf numFmtId="165" fontId="9" fillId="10" borderId="18" xfId="0" applyNumberFormat="1" applyFont="1" applyFill="1" applyBorder="1" applyAlignment="1">
      <alignment horizontal="right"/>
    </xf>
    <xf numFmtId="44" fontId="3" fillId="0" borderId="36" xfId="2" applyNumberFormat="1" applyFont="1" applyFill="1" applyBorder="1" applyAlignment="1">
      <alignment horizontal="right"/>
    </xf>
    <xf numFmtId="49" fontId="0" fillId="4" borderId="0" xfId="0" applyFill="1"/>
    <xf numFmtId="165" fontId="3" fillId="0" borderId="5" xfId="2" applyNumberFormat="1" applyFont="1" applyFill="1" applyBorder="1" applyAlignment="1">
      <alignment horizontal="center" wrapText="1"/>
    </xf>
    <xf numFmtId="44" fontId="3" fillId="4" borderId="33" xfId="2" applyNumberFormat="1" applyFont="1" applyFill="1" applyBorder="1" applyAlignment="1">
      <alignment horizontal="right"/>
    </xf>
    <xf numFmtId="8" fontId="25" fillId="4" borderId="37" xfId="2" applyNumberFormat="1" applyFont="1" applyFill="1" applyBorder="1" applyAlignment="1">
      <alignment horizontal="left"/>
    </xf>
    <xf numFmtId="165" fontId="18" fillId="0" borderId="1" xfId="2" applyNumberFormat="1" applyFont="1" applyFill="1" applyBorder="1" applyAlignment="1">
      <alignment horizontal="right"/>
    </xf>
    <xf numFmtId="14" fontId="9" fillId="4" borderId="13" xfId="2" applyNumberFormat="1" applyFont="1" applyFill="1" applyBorder="1" applyAlignment="1">
      <alignment horizontal="right" vertical="center"/>
    </xf>
    <xf numFmtId="14" fontId="9" fillId="4" borderId="19" xfId="2" applyNumberFormat="1" applyFont="1" applyFill="1" applyBorder="1" applyAlignment="1">
      <alignment horizontal="right" vertical="center"/>
    </xf>
    <xf numFmtId="8" fontId="22" fillId="6" borderId="10" xfId="0" applyNumberFormat="1" applyFont="1" applyFill="1" applyBorder="1" applyAlignment="1">
      <alignment horizontal="right"/>
    </xf>
    <xf numFmtId="49" fontId="1" fillId="4" borderId="25" xfId="0" applyFont="1" applyFill="1" applyBorder="1"/>
    <xf numFmtId="0" fontId="3" fillId="8" borderId="5" xfId="2" applyNumberFormat="1" applyFont="1" applyFill="1" applyBorder="1" applyAlignment="1">
      <alignment horizontal="right" wrapText="1"/>
    </xf>
    <xf numFmtId="49" fontId="2" fillId="0" borderId="0" xfId="0" applyFont="1" applyBorder="1" applyAlignment="1">
      <alignment horizontal="center" vertical="center" wrapText="1"/>
    </xf>
    <xf numFmtId="8" fontId="24" fillId="4" borderId="22" xfId="0" applyNumberFormat="1" applyFont="1" applyFill="1" applyBorder="1" applyAlignment="1">
      <alignment horizontal="right"/>
    </xf>
    <xf numFmtId="8" fontId="17" fillId="0" borderId="17" xfId="0" applyNumberFormat="1" applyFont="1" applyFill="1" applyBorder="1" applyAlignment="1">
      <alignment horizontal="right" vertical="center"/>
    </xf>
    <xf numFmtId="49" fontId="23" fillId="2" borderId="28" xfId="0" applyFont="1" applyFill="1" applyBorder="1" applyAlignment="1">
      <alignment horizontal="center" vertical="center" wrapText="1"/>
    </xf>
    <xf numFmtId="49" fontId="3" fillId="6" borderId="38" xfId="2" applyNumberFormat="1" applyFont="1" applyFill="1" applyBorder="1" applyAlignment="1">
      <alignment horizontal="left" wrapText="1"/>
    </xf>
    <xf numFmtId="49" fontId="3" fillId="6" borderId="39" xfId="2" applyNumberFormat="1" applyFont="1" applyFill="1" applyBorder="1" applyAlignment="1">
      <alignment horizontal="left" wrapText="1"/>
    </xf>
    <xf numFmtId="49" fontId="3" fillId="6" borderId="39" xfId="2" applyNumberFormat="1" applyFont="1" applyFill="1" applyBorder="1" applyAlignment="1"/>
    <xf numFmtId="49" fontId="3" fillId="6" borderId="38" xfId="2" applyNumberFormat="1" applyFont="1" applyFill="1" applyBorder="1" applyAlignment="1">
      <alignment wrapText="1"/>
    </xf>
    <xf numFmtId="49" fontId="3" fillId="6" borderId="38" xfId="2" applyNumberFormat="1" applyFont="1" applyFill="1" applyBorder="1" applyAlignment="1"/>
    <xf numFmtId="49" fontId="3" fillId="6" borderId="8" xfId="2" applyNumberFormat="1" applyFont="1" applyFill="1" applyBorder="1" applyAlignment="1"/>
    <xf numFmtId="49" fontId="10" fillId="0" borderId="31" xfId="0" applyFont="1" applyBorder="1" applyAlignment="1">
      <alignment horizontal="center" vertical="center" wrapText="1"/>
    </xf>
    <xf numFmtId="165" fontId="3" fillId="0" borderId="40" xfId="2" applyNumberFormat="1" applyFont="1" applyFill="1" applyBorder="1" applyAlignment="1">
      <alignment horizontal="right"/>
    </xf>
    <xf numFmtId="165" fontId="3" fillId="4" borderId="8" xfId="2" applyNumberFormat="1" applyFont="1" applyFill="1" applyBorder="1" applyAlignment="1">
      <alignment horizontal="right"/>
    </xf>
    <xf numFmtId="49" fontId="9" fillId="2" borderId="28" xfId="0" applyFont="1" applyFill="1" applyBorder="1" applyAlignment="1">
      <alignment horizontal="center" vertical="center" wrapText="1"/>
    </xf>
    <xf numFmtId="49" fontId="0" fillId="0" borderId="35" xfId="0" applyBorder="1"/>
    <xf numFmtId="49" fontId="10" fillId="0" borderId="41" xfId="0" applyFont="1" applyBorder="1" applyAlignment="1">
      <alignment horizontal="center" vertical="center" wrapText="1"/>
    </xf>
    <xf numFmtId="49" fontId="1" fillId="5" borderId="20" xfId="0" applyFont="1" applyFill="1" applyBorder="1"/>
    <xf numFmtId="0" fontId="21" fillId="0" borderId="11" xfId="0" applyNumberFormat="1" applyFont="1" applyBorder="1" applyAlignment="1">
      <alignment horizontal="center" vertical="center"/>
    </xf>
    <xf numFmtId="49" fontId="1" fillId="4" borderId="23" xfId="0" applyFont="1" applyFill="1" applyBorder="1"/>
    <xf numFmtId="44" fontId="1" fillId="0" borderId="0" xfId="3" applyFont="1"/>
    <xf numFmtId="49" fontId="15" fillId="4" borderId="25" xfId="0" applyFont="1" applyFill="1" applyBorder="1"/>
    <xf numFmtId="0" fontId="3" fillId="4" borderId="9" xfId="2" applyNumberFormat="1" applyFont="1" applyFill="1" applyBorder="1" applyAlignment="1">
      <alignment horizontal="right" wrapText="1"/>
    </xf>
    <xf numFmtId="165" fontId="18" fillId="5" borderId="27" xfId="2" applyNumberFormat="1" applyFont="1" applyFill="1" applyBorder="1" applyAlignment="1">
      <alignment horizontal="right"/>
    </xf>
    <xf numFmtId="165" fontId="18" fillId="5" borderId="42" xfId="2" applyNumberFormat="1" applyFont="1" applyFill="1" applyBorder="1" applyAlignment="1">
      <alignment horizontal="right"/>
    </xf>
    <xf numFmtId="165" fontId="9" fillId="10" borderId="43" xfId="0" applyNumberFormat="1" applyFont="1" applyFill="1" applyBorder="1" applyAlignment="1">
      <alignment horizontal="right"/>
    </xf>
    <xf numFmtId="49" fontId="2" fillId="0" borderId="12" xfId="0" applyFont="1" applyBorder="1" applyAlignment="1">
      <alignment horizontal="center" vertical="center" wrapText="1"/>
    </xf>
    <xf numFmtId="165" fontId="18" fillId="5" borderId="25" xfId="2" applyNumberFormat="1" applyFont="1" applyFill="1" applyBorder="1" applyAlignment="1">
      <alignment horizontal="right"/>
    </xf>
    <xf numFmtId="165" fontId="18" fillId="5" borderId="10" xfId="2" applyNumberFormat="1" applyFont="1" applyFill="1" applyBorder="1" applyAlignment="1">
      <alignment horizontal="right"/>
    </xf>
    <xf numFmtId="165" fontId="18" fillId="5" borderId="23" xfId="2" applyNumberFormat="1" applyFont="1" applyFill="1" applyBorder="1" applyAlignment="1">
      <alignment horizontal="right"/>
    </xf>
    <xf numFmtId="165" fontId="1" fillId="5" borderId="5" xfId="2" applyNumberFormat="1" applyFont="1" applyFill="1" applyBorder="1" applyAlignment="1">
      <alignment horizontal="right"/>
    </xf>
    <xf numFmtId="165" fontId="1" fillId="5" borderId="7" xfId="2" applyNumberFormat="1" applyFont="1" applyFill="1" applyBorder="1" applyAlignment="1">
      <alignment horizontal="right"/>
    </xf>
    <xf numFmtId="165" fontId="21" fillId="5" borderId="25" xfId="2" applyNumberFormat="1" applyFont="1" applyFill="1" applyBorder="1" applyAlignment="1">
      <alignment horizontal="right"/>
    </xf>
    <xf numFmtId="165" fontId="21" fillId="5" borderId="27" xfId="2" applyNumberFormat="1" applyFont="1" applyFill="1" applyBorder="1" applyAlignment="1">
      <alignment horizontal="right"/>
    </xf>
    <xf numFmtId="8" fontId="21" fillId="6" borderId="10" xfId="0" applyNumberFormat="1" applyFont="1" applyFill="1" applyBorder="1" applyAlignment="1">
      <alignment horizontal="right"/>
    </xf>
    <xf numFmtId="165" fontId="3" fillId="10" borderId="16" xfId="2" applyNumberFormat="1" applyFont="1" applyFill="1" applyBorder="1" applyAlignment="1">
      <alignment horizontal="right"/>
    </xf>
    <xf numFmtId="0" fontId="20" fillId="4" borderId="9" xfId="2" applyNumberFormat="1" applyFont="1" applyFill="1" applyBorder="1" applyAlignment="1">
      <alignment horizontal="right"/>
    </xf>
    <xf numFmtId="49" fontId="19" fillId="10" borderId="18" xfId="2" applyNumberFormat="1" applyFont="1" applyFill="1" applyBorder="1" applyAlignment="1">
      <alignment wrapText="1"/>
    </xf>
    <xf numFmtId="0" fontId="3" fillId="10" borderId="13" xfId="2" applyNumberFormat="1" applyFont="1" applyFill="1" applyBorder="1" applyAlignment="1">
      <alignment horizontal="right" wrapText="1"/>
    </xf>
    <xf numFmtId="3" fontId="3" fillId="10" borderId="13" xfId="2" applyNumberFormat="1" applyFont="1" applyFill="1" applyBorder="1" applyAlignment="1">
      <alignment horizontal="right"/>
    </xf>
    <xf numFmtId="165" fontId="3" fillId="10" borderId="19" xfId="2" applyNumberFormat="1" applyFont="1" applyFill="1" applyBorder="1" applyAlignment="1">
      <alignment horizontal="right"/>
    </xf>
    <xf numFmtId="49" fontId="16" fillId="6" borderId="34" xfId="0" applyNumberFormat="1" applyFont="1" applyFill="1" applyBorder="1" applyAlignment="1"/>
    <xf numFmtId="49" fontId="9" fillId="2" borderId="17" xfId="0" applyFont="1" applyFill="1" applyBorder="1" applyAlignment="1">
      <alignment horizontal="center" vertical="center" wrapText="1"/>
    </xf>
    <xf numFmtId="49" fontId="10" fillId="0" borderId="0" xfId="0" applyFont="1" applyBorder="1" applyAlignment="1">
      <alignment horizontal="center" vertical="center" wrapText="1"/>
    </xf>
    <xf numFmtId="49" fontId="9" fillId="2" borderId="20" xfId="0" applyFont="1" applyFill="1" applyBorder="1" applyAlignment="1">
      <alignment horizontal="center" vertical="center" wrapText="1"/>
    </xf>
    <xf numFmtId="165" fontId="3" fillId="0" borderId="45" xfId="2" applyNumberFormat="1" applyFont="1" applyFill="1" applyBorder="1" applyAlignment="1">
      <alignment horizontal="right"/>
    </xf>
    <xf numFmtId="165" fontId="3" fillId="10" borderId="4" xfId="2" applyNumberFormat="1" applyFont="1" applyFill="1" applyBorder="1" applyAlignment="1">
      <alignment horizontal="right"/>
    </xf>
    <xf numFmtId="44" fontId="26" fillId="0" borderId="17" xfId="0" applyNumberFormat="1" applyFont="1" applyFill="1" applyBorder="1" applyAlignment="1">
      <alignment horizontal="right" vertical="center"/>
    </xf>
    <xf numFmtId="8" fontId="21" fillId="9" borderId="10" xfId="0" applyNumberFormat="1" applyFont="1" applyFill="1" applyBorder="1" applyAlignment="1">
      <alignment horizontal="right"/>
    </xf>
    <xf numFmtId="8" fontId="29" fillId="9" borderId="25" xfId="0" applyNumberFormat="1" applyFont="1" applyFill="1" applyBorder="1" applyAlignment="1">
      <alignment horizontal="right"/>
    </xf>
    <xf numFmtId="165" fontId="21" fillId="5" borderId="44" xfId="2" applyNumberFormat="1" applyFont="1" applyFill="1" applyBorder="1" applyAlignment="1">
      <alignment horizontal="right"/>
    </xf>
    <xf numFmtId="165" fontId="21" fillId="5" borderId="20" xfId="2" applyNumberFormat="1" applyFont="1" applyFill="1" applyBorder="1" applyAlignment="1">
      <alignment horizontal="right"/>
    </xf>
    <xf numFmtId="1" fontId="3" fillId="0" borderId="29" xfId="3" applyNumberFormat="1" applyFont="1" applyFill="1" applyBorder="1" applyAlignment="1">
      <alignment horizontal="right"/>
    </xf>
    <xf numFmtId="1" fontId="3" fillId="11" borderId="29" xfId="3" applyNumberFormat="1" applyFont="1" applyFill="1" applyBorder="1" applyAlignment="1">
      <alignment horizontal="right"/>
    </xf>
    <xf numFmtId="8" fontId="32" fillId="9" borderId="20" xfId="0" applyNumberFormat="1" applyFont="1" applyFill="1" applyBorder="1" applyAlignment="1">
      <alignment horizontal="right" vertical="center"/>
    </xf>
    <xf numFmtId="49" fontId="7" fillId="11" borderId="20" xfId="0" applyFont="1" applyFill="1" applyBorder="1" applyAlignment="1">
      <alignment horizontal="center" vertical="center" wrapText="1"/>
    </xf>
    <xf numFmtId="49" fontId="2" fillId="11" borderId="0" xfId="0" applyFont="1" applyFill="1" applyBorder="1" applyAlignment="1">
      <alignment horizontal="center" vertical="center" wrapText="1"/>
    </xf>
    <xf numFmtId="165" fontId="18" fillId="11" borderId="20" xfId="2" applyNumberFormat="1" applyFont="1" applyFill="1" applyBorder="1" applyAlignment="1">
      <alignment horizontal="right"/>
    </xf>
    <xf numFmtId="1" fontId="3" fillId="4" borderId="29" xfId="3" applyNumberFormat="1" applyFont="1" applyFill="1" applyBorder="1" applyAlignment="1">
      <alignment horizontal="right"/>
    </xf>
    <xf numFmtId="1" fontId="3" fillId="12" borderId="29" xfId="3" applyNumberFormat="1" applyFont="1" applyFill="1" applyBorder="1" applyAlignment="1">
      <alignment horizontal="right"/>
    </xf>
    <xf numFmtId="8" fontId="21" fillId="13" borderId="10" xfId="0" applyNumberFormat="1" applyFont="1" applyFill="1" applyBorder="1" applyAlignment="1">
      <alignment horizontal="right"/>
    </xf>
    <xf numFmtId="49" fontId="0" fillId="0" borderId="0" xfId="0" applyAlignment="1">
      <alignment vertical="top" wrapText="1"/>
    </xf>
    <xf numFmtId="49" fontId="0" fillId="0" borderId="5" xfId="0" applyBorder="1"/>
    <xf numFmtId="49" fontId="7" fillId="5" borderId="5" xfId="0" applyFont="1" applyFill="1" applyBorder="1" applyAlignment="1">
      <alignment horizontal="center" vertical="center"/>
    </xf>
    <xf numFmtId="49" fontId="7" fillId="2" borderId="5" xfId="0" applyFont="1" applyFill="1" applyBorder="1" applyAlignment="1">
      <alignment horizontal="center" vertical="center" wrapText="1"/>
    </xf>
    <xf numFmtId="49" fontId="13" fillId="2" borderId="5" xfId="0" applyFont="1" applyFill="1" applyBorder="1" applyAlignment="1">
      <alignment horizontal="center" vertical="center" wrapText="1"/>
    </xf>
    <xf numFmtId="0" fontId="21" fillId="0" borderId="5" xfId="0" applyNumberFormat="1" applyFont="1" applyBorder="1" applyAlignment="1">
      <alignment horizontal="center" vertical="center"/>
    </xf>
    <xf numFmtId="49" fontId="3" fillId="6" borderId="5" xfId="2" applyNumberFormat="1" applyFont="1" applyFill="1" applyBorder="1" applyAlignment="1">
      <alignment horizontal="left" wrapText="1"/>
    </xf>
    <xf numFmtId="1" fontId="3" fillId="0" borderId="5" xfId="3" applyNumberFormat="1" applyFont="1" applyFill="1" applyBorder="1" applyAlignment="1">
      <alignment horizontal="right"/>
    </xf>
    <xf numFmtId="44" fontId="3" fillId="0" borderId="5" xfId="2" applyNumberFormat="1" applyFont="1" applyFill="1" applyBorder="1" applyAlignment="1">
      <alignment horizontal="right"/>
    </xf>
    <xf numFmtId="8" fontId="9" fillId="4" borderId="5" xfId="0" applyNumberFormat="1" applyFont="1" applyFill="1" applyBorder="1" applyAlignment="1">
      <alignment horizontal="right"/>
    </xf>
    <xf numFmtId="49" fontId="3" fillId="6" borderId="5" xfId="2" applyNumberFormat="1" applyFont="1" applyFill="1" applyBorder="1" applyAlignment="1"/>
    <xf numFmtId="167" fontId="3" fillId="0" borderId="5" xfId="3" applyNumberFormat="1" applyFont="1" applyFill="1" applyBorder="1" applyAlignment="1">
      <alignment horizontal="right"/>
    </xf>
    <xf numFmtId="49" fontId="7" fillId="14" borderId="5" xfId="0" applyFont="1" applyFill="1" applyBorder="1" applyAlignment="1">
      <alignment horizontal="center" vertical="center" wrapText="1"/>
    </xf>
    <xf numFmtId="49" fontId="10" fillId="0" borderId="5" xfId="0" applyFont="1" applyBorder="1" applyAlignment="1">
      <alignment horizontal="left" vertical="top" wrapText="1"/>
    </xf>
    <xf numFmtId="49" fontId="10" fillId="0" borderId="5" xfId="0" applyFont="1" applyBorder="1" applyAlignment="1">
      <alignment horizontal="center" vertical="center" wrapText="1"/>
    </xf>
    <xf numFmtId="49" fontId="2" fillId="0" borderId="5" xfId="0" applyFont="1" applyBorder="1" applyAlignment="1">
      <alignment horizontal="center" vertical="center" wrapText="1"/>
    </xf>
    <xf numFmtId="49" fontId="10" fillId="0" borderId="5" xfId="0" applyFont="1" applyBorder="1" applyAlignment="1">
      <alignment vertical="center" wrapText="1"/>
    </xf>
    <xf numFmtId="49" fontId="10" fillId="0" borderId="5" xfId="0" applyFont="1" applyBorder="1"/>
    <xf numFmtId="49" fontId="2" fillId="14" borderId="5" xfId="0" applyFont="1" applyFill="1" applyBorder="1" applyAlignment="1">
      <alignment horizontal="center" vertical="center" wrapText="1"/>
    </xf>
    <xf numFmtId="49" fontId="3" fillId="6" borderId="5" xfId="2" applyNumberFormat="1" applyFont="1" applyFill="1" applyBorder="1" applyAlignment="1">
      <alignment wrapText="1"/>
    </xf>
    <xf numFmtId="44" fontId="3" fillId="4" borderId="5" xfId="2" applyNumberFormat="1" applyFont="1" applyFill="1" applyBorder="1" applyAlignment="1">
      <alignment horizontal="right"/>
    </xf>
    <xf numFmtId="165" fontId="34" fillId="0" borderId="0" xfId="0" applyNumberFormat="1" applyFont="1" applyAlignment="1">
      <alignment vertical="top" wrapText="1"/>
    </xf>
    <xf numFmtId="49" fontId="0" fillId="0" borderId="0" xfId="0" applyFill="1" applyAlignment="1">
      <alignment vertical="top" wrapText="1"/>
    </xf>
    <xf numFmtId="49" fontId="35" fillId="0" borderId="0" xfId="0" applyFont="1" applyAlignment="1">
      <alignment vertical="top" wrapText="1"/>
    </xf>
    <xf numFmtId="165" fontId="37" fillId="0" borderId="0" xfId="0" applyNumberFormat="1" applyFont="1" applyAlignment="1">
      <alignment vertical="top" wrapText="1"/>
    </xf>
    <xf numFmtId="49" fontId="35" fillId="0" borderId="0" xfId="0" applyFont="1" applyFill="1" applyAlignment="1">
      <alignment vertical="top" wrapText="1"/>
    </xf>
    <xf numFmtId="49" fontId="38" fillId="15" borderId="0" xfId="0" applyFont="1" applyFill="1" applyAlignment="1">
      <alignment vertical="top" wrapText="1"/>
    </xf>
    <xf numFmtId="44" fontId="38" fillId="15" borderId="0" xfId="3" applyFont="1" applyFill="1" applyAlignment="1">
      <alignment vertical="top" wrapText="1"/>
    </xf>
    <xf numFmtId="168" fontId="0" fillId="0" borderId="0" xfId="0" applyNumberFormat="1" applyAlignment="1">
      <alignment vertical="top" wrapText="1"/>
    </xf>
    <xf numFmtId="1" fontId="3" fillId="11" borderId="5" xfId="3" applyNumberFormat="1" applyFont="1" applyFill="1" applyBorder="1" applyAlignment="1">
      <alignment horizontal="center"/>
    </xf>
    <xf numFmtId="165" fontId="32" fillId="11" borderId="5" xfId="0" applyNumberFormat="1" applyFont="1" applyFill="1" applyBorder="1" applyAlignment="1">
      <alignment vertical="top" wrapText="1"/>
    </xf>
    <xf numFmtId="169" fontId="39" fillId="11" borderId="5" xfId="0" applyNumberFormat="1" applyFont="1" applyFill="1" applyBorder="1" applyAlignment="1">
      <alignment vertical="top" wrapText="1"/>
    </xf>
    <xf numFmtId="165" fontId="40" fillId="0" borderId="0" xfId="0" applyNumberFormat="1" applyFont="1" applyBorder="1" applyAlignment="1">
      <alignment vertical="top" wrapText="1"/>
    </xf>
    <xf numFmtId="49" fontId="0" fillId="0" borderId="0" xfId="0" applyFill="1" applyBorder="1" applyAlignment="1">
      <alignment vertical="top" wrapText="1"/>
    </xf>
    <xf numFmtId="49" fontId="24" fillId="0" borderId="7" xfId="0" applyFont="1" applyFill="1" applyBorder="1" applyAlignment="1">
      <alignment horizontal="center" vertical="top" wrapText="1"/>
    </xf>
    <xf numFmtId="165" fontId="41" fillId="0" borderId="0" xfId="0" applyNumberFormat="1" applyFont="1" applyBorder="1" applyAlignment="1">
      <alignment vertical="top" wrapText="1"/>
    </xf>
    <xf numFmtId="165" fontId="32" fillId="0" borderId="5" xfId="0" applyNumberFormat="1" applyFont="1" applyFill="1" applyBorder="1" applyAlignment="1">
      <alignment vertical="top" wrapText="1"/>
    </xf>
    <xf numFmtId="0" fontId="19" fillId="4" borderId="5" xfId="2" applyNumberFormat="1" applyFont="1" applyFill="1" applyBorder="1" applyAlignment="1">
      <alignment horizontal="right" wrapText="1"/>
    </xf>
    <xf numFmtId="0" fontId="19" fillId="4" borderId="5" xfId="2" applyNumberFormat="1" applyFont="1" applyFill="1" applyBorder="1" applyAlignment="1">
      <alignment horizontal="right"/>
    </xf>
    <xf numFmtId="0" fontId="3" fillId="0" borderId="5" xfId="2" applyNumberFormat="1" applyFont="1" applyFill="1" applyBorder="1" applyAlignment="1">
      <alignment horizontal="right" wrapText="1"/>
    </xf>
    <xf numFmtId="0" fontId="3" fillId="0" borderId="5" xfId="2" applyNumberFormat="1" applyFont="1" applyFill="1" applyBorder="1" applyAlignment="1">
      <alignment horizontal="right"/>
    </xf>
    <xf numFmtId="0" fontId="9" fillId="0" borderId="5" xfId="2" applyNumberFormat="1" applyFont="1" applyFill="1" applyBorder="1" applyAlignment="1">
      <alignment horizontal="right"/>
    </xf>
    <xf numFmtId="165" fontId="42" fillId="5" borderId="5" xfId="2" applyNumberFormat="1" applyFont="1" applyFill="1" applyBorder="1" applyAlignment="1">
      <alignment horizontal="right"/>
    </xf>
    <xf numFmtId="165" fontId="43" fillId="5" borderId="5" xfId="2" applyNumberFormat="1" applyFont="1" applyFill="1" applyBorder="1" applyAlignment="1">
      <alignment horizontal="right"/>
    </xf>
    <xf numFmtId="165" fontId="2" fillId="5" borderId="5" xfId="2" applyNumberFormat="1" applyFont="1" applyFill="1" applyBorder="1" applyAlignment="1">
      <alignment horizontal="right"/>
    </xf>
    <xf numFmtId="165" fontId="43" fillId="14" borderId="5" xfId="2" applyNumberFormat="1" applyFont="1" applyFill="1" applyBorder="1" applyAlignment="1">
      <alignment horizontal="right"/>
    </xf>
    <xf numFmtId="8" fontId="44" fillId="9" borderId="5" xfId="0" applyNumberFormat="1" applyFont="1" applyFill="1" applyBorder="1" applyAlignment="1">
      <alignment horizontal="right"/>
    </xf>
    <xf numFmtId="8" fontId="2" fillId="9" borderId="5" xfId="0" applyNumberFormat="1" applyFont="1" applyFill="1" applyBorder="1" applyAlignment="1">
      <alignment horizontal="right"/>
    </xf>
    <xf numFmtId="8" fontId="45" fillId="6" borderId="5" xfId="0" applyNumberFormat="1" applyFont="1" applyFill="1" applyBorder="1" applyAlignment="1">
      <alignment horizontal="right"/>
    </xf>
    <xf numFmtId="49" fontId="10" fillId="4" borderId="5" xfId="0" applyFont="1" applyFill="1" applyBorder="1"/>
    <xf numFmtId="44" fontId="10" fillId="0" borderId="5" xfId="3" applyFont="1" applyBorder="1"/>
    <xf numFmtId="8" fontId="2" fillId="13" borderId="5" xfId="0" applyNumberFormat="1" applyFont="1" applyFill="1" applyBorder="1" applyAlignment="1">
      <alignment horizontal="right"/>
    </xf>
    <xf numFmtId="49" fontId="42" fillId="4" borderId="5" xfId="0" applyFont="1" applyFill="1" applyBorder="1"/>
    <xf numFmtId="165" fontId="42" fillId="5" borderId="5" xfId="2" applyNumberFormat="1" applyFont="1" applyFill="1" applyBorder="1" applyAlignment="1">
      <alignment horizontal="right" wrapText="1"/>
    </xf>
    <xf numFmtId="8" fontId="10" fillId="4" borderId="5" xfId="0" applyNumberFormat="1" applyFont="1" applyFill="1" applyBorder="1" applyAlignment="1">
      <alignment horizontal="right"/>
    </xf>
    <xf numFmtId="165" fontId="10" fillId="5" borderId="5" xfId="2" applyNumberFormat="1" applyFont="1" applyFill="1" applyBorder="1" applyAlignment="1">
      <alignment horizontal="right"/>
    </xf>
    <xf numFmtId="8" fontId="2" fillId="6" borderId="5" xfId="0" applyNumberFormat="1" applyFont="1" applyFill="1" applyBorder="1" applyAlignment="1">
      <alignment horizontal="right"/>
    </xf>
    <xf numFmtId="49" fontId="7" fillId="5" borderId="5" xfId="0" applyFont="1" applyFill="1" applyBorder="1" applyAlignment="1">
      <alignment horizontal="center" vertical="center" wrapText="1"/>
    </xf>
    <xf numFmtId="49" fontId="14" fillId="10" borderId="18" xfId="0" applyFont="1" applyFill="1" applyBorder="1" applyAlignment="1">
      <alignment horizontal="center" wrapText="1"/>
    </xf>
    <xf numFmtId="49" fontId="14" fillId="10" borderId="17" xfId="0" applyFont="1" applyFill="1" applyBorder="1" applyAlignment="1">
      <alignment horizontal="center" wrapText="1"/>
    </xf>
    <xf numFmtId="49" fontId="14" fillId="10" borderId="16" xfId="0" applyFont="1" applyFill="1" applyBorder="1" applyAlignment="1">
      <alignment horizontal="center" wrapText="1"/>
    </xf>
    <xf numFmtId="49" fontId="33" fillId="0" borderId="0" xfId="0" applyFont="1" applyAlignment="1">
      <alignment vertical="top" wrapText="1"/>
    </xf>
    <xf numFmtId="49" fontId="36" fillId="0" borderId="0" xfId="0" applyFont="1" applyAlignment="1">
      <alignment vertical="top" wrapText="1"/>
    </xf>
  </cellXfs>
  <cellStyles count="4">
    <cellStyle name="Euro" xfId="1" xr:uid="{00000000-0005-0000-0000-000000000000}"/>
    <cellStyle name="Neutral" xfId="2" builtinId="28"/>
    <cellStyle name="Standard" xfId="0" builtinId="0"/>
    <cellStyle name="Währung" xfId="3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64DDCC-BA0F-41D8-9483-9E8227D2D3B4}">
  <sheetPr>
    <pageSetUpPr fitToPage="1"/>
  </sheetPr>
  <dimension ref="A1:AD25"/>
  <sheetViews>
    <sheetView topLeftCell="A13" zoomScale="80" zoomScaleNormal="80" zoomScalePageLayoutView="70" workbookViewId="0">
      <pane xSplit="1" topLeftCell="L1" activePane="topRight" state="frozen"/>
      <selection activeCell="A9" sqref="A9"/>
      <selection pane="topRight" activeCell="AA22" sqref="AA22"/>
    </sheetView>
  </sheetViews>
  <sheetFormatPr baseColWidth="10" defaultColWidth="11.28515625" defaultRowHeight="12.75" x14ac:dyDescent="0.2"/>
  <cols>
    <col min="2" max="2" width="40.85546875" bestFit="1" customWidth="1"/>
    <col min="3" max="3" width="9.85546875" customWidth="1"/>
    <col min="4" max="4" width="8.85546875" customWidth="1"/>
    <col min="5" max="5" width="10" customWidth="1"/>
    <col min="6" max="6" width="9.85546875" customWidth="1"/>
    <col min="7" max="9" width="15.5703125" customWidth="1"/>
    <col min="10" max="10" width="13.42578125" customWidth="1"/>
    <col min="11" max="11" width="15.5703125" customWidth="1"/>
    <col min="12" max="12" width="13.7109375" customWidth="1"/>
    <col min="13" max="13" width="15.5703125" customWidth="1"/>
    <col min="14" max="14" width="13.7109375" customWidth="1"/>
    <col min="15" max="15" width="11.5703125" customWidth="1"/>
    <col min="16" max="16" width="18.28515625" customWidth="1"/>
    <col min="17" max="17" width="12.28515625" customWidth="1"/>
    <col min="18" max="18" width="17" customWidth="1"/>
    <col min="19" max="19" width="11.42578125" customWidth="1"/>
    <col min="20" max="20" width="13.85546875" customWidth="1"/>
    <col min="21" max="21" width="12.28515625" customWidth="1"/>
    <col min="22" max="22" width="20.42578125" customWidth="1"/>
    <col min="23" max="28" width="16.140625" customWidth="1"/>
    <col min="29" max="29" width="15.140625" customWidth="1"/>
    <col min="30" max="30" width="118.7109375" customWidth="1"/>
  </cols>
  <sheetData>
    <row r="1" spans="1:30" ht="74.25" customHeight="1" thickBot="1" x14ac:dyDescent="0.25">
      <c r="A1" s="110" t="s">
        <v>16</v>
      </c>
      <c r="B1" s="97" t="s">
        <v>0</v>
      </c>
      <c r="C1" s="52" t="s">
        <v>10</v>
      </c>
      <c r="D1" s="53" t="s">
        <v>3</v>
      </c>
      <c r="E1" s="53" t="s">
        <v>4</v>
      </c>
      <c r="F1" s="53" t="s">
        <v>2</v>
      </c>
      <c r="G1" s="107" t="s">
        <v>6</v>
      </c>
      <c r="H1" s="135" t="s">
        <v>61</v>
      </c>
      <c r="I1" s="135" t="s">
        <v>69</v>
      </c>
      <c r="J1" s="135" t="s">
        <v>72</v>
      </c>
      <c r="K1" s="135" t="s">
        <v>70</v>
      </c>
      <c r="L1" s="135" t="s">
        <v>72</v>
      </c>
      <c r="M1" s="135" t="s">
        <v>71</v>
      </c>
      <c r="N1" s="135" t="s">
        <v>72</v>
      </c>
      <c r="O1" s="137" t="s">
        <v>7</v>
      </c>
      <c r="P1" s="135" t="s">
        <v>63</v>
      </c>
      <c r="Q1" s="53" t="s">
        <v>11</v>
      </c>
      <c r="R1" s="55" t="s">
        <v>1</v>
      </c>
      <c r="S1" s="54" t="s">
        <v>5</v>
      </c>
      <c r="T1" s="54" t="s">
        <v>13</v>
      </c>
      <c r="U1" s="56" t="s">
        <v>14</v>
      </c>
      <c r="V1" s="50" t="s">
        <v>35</v>
      </c>
      <c r="W1" s="51" t="s">
        <v>34</v>
      </c>
      <c r="X1" s="51" t="s">
        <v>56</v>
      </c>
      <c r="Y1" s="51" t="s">
        <v>62</v>
      </c>
      <c r="Z1" s="148" t="s">
        <v>64</v>
      </c>
      <c r="AA1" s="51" t="s">
        <v>67</v>
      </c>
      <c r="AB1" s="51" t="s">
        <v>66</v>
      </c>
      <c r="AC1" s="57" t="s">
        <v>59</v>
      </c>
      <c r="AD1" s="51" t="s">
        <v>15</v>
      </c>
    </row>
    <row r="2" spans="1:30" ht="0.75" customHeight="1" thickBot="1" x14ac:dyDescent="0.25">
      <c r="A2" s="108"/>
      <c r="B2" s="18"/>
      <c r="C2" s="18"/>
      <c r="D2" s="19"/>
      <c r="E2" s="19"/>
      <c r="F2" s="19"/>
      <c r="G2" s="109"/>
      <c r="H2" s="136"/>
      <c r="I2" s="136" t="s">
        <v>68</v>
      </c>
      <c r="J2" s="136"/>
      <c r="K2" s="136"/>
      <c r="L2" s="136"/>
      <c r="M2" s="136"/>
      <c r="N2" s="136"/>
      <c r="O2" s="104"/>
      <c r="P2" s="62"/>
      <c r="Q2" s="61"/>
      <c r="R2" s="63"/>
      <c r="S2" s="3"/>
      <c r="T2" s="4"/>
      <c r="U2" s="15"/>
      <c r="V2" s="42"/>
      <c r="W2" s="119"/>
      <c r="X2" s="94"/>
      <c r="Y2" s="94"/>
      <c r="Z2" s="149" t="s">
        <v>65</v>
      </c>
      <c r="AA2" s="47"/>
      <c r="AB2" s="46"/>
      <c r="AC2" s="46"/>
    </row>
    <row r="3" spans="1:30" ht="51.75" customHeight="1" thickBot="1" x14ac:dyDescent="0.3">
      <c r="A3" s="111">
        <v>1</v>
      </c>
      <c r="B3" s="98" t="s">
        <v>17</v>
      </c>
      <c r="C3" s="66">
        <v>52</v>
      </c>
      <c r="D3" s="93"/>
      <c r="E3" s="17"/>
      <c r="F3" s="24"/>
      <c r="G3" s="138">
        <f t="shared" ref="G3:G7" si="0">(D3*1)+(F3*2.5)</f>
        <v>0</v>
      </c>
      <c r="H3" s="1">
        <f>O3+P3+Q3+R3</f>
        <v>2000</v>
      </c>
      <c r="I3" s="145">
        <f>(T3+U3)*100/H3</f>
        <v>50</v>
      </c>
      <c r="J3" s="151">
        <v>10</v>
      </c>
      <c r="K3" s="145">
        <f>(D3+F3)*100/C3</f>
        <v>0</v>
      </c>
      <c r="L3" s="146">
        <v>17</v>
      </c>
      <c r="M3" s="145">
        <f>(E3)*100/C3</f>
        <v>0</v>
      </c>
      <c r="N3" s="152">
        <v>13</v>
      </c>
      <c r="O3" s="105"/>
      <c r="P3" s="60">
        <v>2000</v>
      </c>
      <c r="Q3" s="60"/>
      <c r="R3" s="64"/>
      <c r="S3" s="5" t="s">
        <v>54</v>
      </c>
      <c r="T3" s="20">
        <v>500</v>
      </c>
      <c r="U3" s="41">
        <v>500</v>
      </c>
      <c r="V3" s="43">
        <v>1500</v>
      </c>
      <c r="W3" s="117">
        <v>1000</v>
      </c>
      <c r="X3" s="122">
        <v>0</v>
      </c>
      <c r="Y3" s="143">
        <f>G3</f>
        <v>0</v>
      </c>
      <c r="Z3" s="150">
        <v>1000</v>
      </c>
      <c r="AA3" s="142">
        <f>Y3</f>
        <v>0</v>
      </c>
      <c r="AB3" s="141">
        <f>Z3-(Z3*60%)</f>
        <v>400</v>
      </c>
      <c r="AC3" s="91"/>
      <c r="AD3" s="112" t="s">
        <v>55</v>
      </c>
    </row>
    <row r="4" spans="1:30" ht="32.25" customHeight="1" thickBot="1" x14ac:dyDescent="0.3">
      <c r="A4" s="111">
        <f>A3+1</f>
        <v>2</v>
      </c>
      <c r="B4" s="99" t="s">
        <v>18</v>
      </c>
      <c r="C4" s="66">
        <v>98</v>
      </c>
      <c r="D4" s="25">
        <v>55</v>
      </c>
      <c r="E4" s="12">
        <v>12</v>
      </c>
      <c r="F4" s="25">
        <v>7</v>
      </c>
      <c r="G4" s="138">
        <f t="shared" si="0"/>
        <v>72.5</v>
      </c>
      <c r="H4" s="1">
        <f t="shared" ref="H4:H19" si="1">O4+P4+Q4+R4</f>
        <v>5000</v>
      </c>
      <c r="I4" s="145">
        <f t="shared" ref="I4:I19" si="2">(T4+U4)*100/H4</f>
        <v>84</v>
      </c>
      <c r="J4" s="151">
        <v>3</v>
      </c>
      <c r="K4" s="145">
        <f t="shared" ref="K4:K19" si="3">(D4+F4)*100/C4</f>
        <v>63.265306122448976</v>
      </c>
      <c r="L4" s="146">
        <v>6</v>
      </c>
      <c r="M4" s="145">
        <f t="shared" ref="M4:M19" si="4">(E4)*100/C4</f>
        <v>12.244897959183673</v>
      </c>
      <c r="N4" s="152">
        <v>10</v>
      </c>
      <c r="O4" s="59"/>
      <c r="P4" s="2"/>
      <c r="Q4" s="2"/>
      <c r="R4" s="83">
        <v>5000</v>
      </c>
      <c r="S4" s="5" t="s">
        <v>36</v>
      </c>
      <c r="T4" s="20">
        <v>4200</v>
      </c>
      <c r="U4" s="41">
        <v>0</v>
      </c>
      <c r="V4" s="43">
        <v>550</v>
      </c>
      <c r="W4" s="121">
        <v>800</v>
      </c>
      <c r="X4" s="121">
        <v>0</v>
      </c>
      <c r="Y4" s="144">
        <f t="shared" ref="Y4:Y19" si="5">G4</f>
        <v>72.5</v>
      </c>
      <c r="Z4" s="150">
        <v>800</v>
      </c>
      <c r="AA4" s="142">
        <f t="shared" ref="AA4:AA19" si="6">Y4</f>
        <v>72.5</v>
      </c>
      <c r="AB4" s="141">
        <f>Z4-(Z4*60%)</f>
        <v>320</v>
      </c>
      <c r="AC4" s="91"/>
      <c r="AD4" s="112" t="s">
        <v>37</v>
      </c>
    </row>
    <row r="5" spans="1:30" ht="36.75" customHeight="1" thickBot="1" x14ac:dyDescent="0.3">
      <c r="A5" s="111">
        <f t="shared" ref="A5:A19" si="7">A4+1</f>
        <v>3</v>
      </c>
      <c r="B5" s="99" t="s">
        <v>19</v>
      </c>
      <c r="C5" s="66">
        <v>383</v>
      </c>
      <c r="D5" s="25">
        <v>145</v>
      </c>
      <c r="E5" s="12">
        <v>188</v>
      </c>
      <c r="F5" s="25">
        <v>132</v>
      </c>
      <c r="G5" s="138">
        <f t="shared" si="0"/>
        <v>475</v>
      </c>
      <c r="H5" s="1">
        <f t="shared" si="1"/>
        <v>30000</v>
      </c>
      <c r="I5" s="145">
        <f t="shared" si="2"/>
        <v>67.5</v>
      </c>
      <c r="J5" s="151">
        <v>6</v>
      </c>
      <c r="K5" s="145">
        <f t="shared" si="3"/>
        <v>72.323759791122711</v>
      </c>
      <c r="L5" s="146">
        <v>4</v>
      </c>
      <c r="M5" s="145">
        <f t="shared" si="4"/>
        <v>49.086161879895563</v>
      </c>
      <c r="N5" s="152">
        <v>2</v>
      </c>
      <c r="O5" s="59"/>
      <c r="P5" s="2">
        <v>15500</v>
      </c>
      <c r="Q5" s="113">
        <v>9000</v>
      </c>
      <c r="R5" s="83">
        <v>5500</v>
      </c>
      <c r="S5" s="5" t="s">
        <v>38</v>
      </c>
      <c r="T5" s="20">
        <v>16250</v>
      </c>
      <c r="U5" s="41">
        <v>4000</v>
      </c>
      <c r="V5" s="43">
        <v>5500</v>
      </c>
      <c r="W5" s="120">
        <v>9750</v>
      </c>
      <c r="X5" s="116">
        <v>0</v>
      </c>
      <c r="Y5" s="143">
        <f t="shared" si="5"/>
        <v>475</v>
      </c>
      <c r="Z5" s="150">
        <f>500+500+1500+500+500+250+2000+2000</f>
        <v>7750</v>
      </c>
      <c r="AA5" s="142">
        <f t="shared" si="6"/>
        <v>475</v>
      </c>
      <c r="AB5" s="153">
        <f>Z5-(Z5*30%)</f>
        <v>5425</v>
      </c>
      <c r="AC5" s="91"/>
      <c r="AD5" s="114" t="s">
        <v>39</v>
      </c>
    </row>
    <row r="6" spans="1:30" ht="42.75" customHeight="1" thickBot="1" x14ac:dyDescent="0.3">
      <c r="A6" s="111">
        <f t="shared" si="7"/>
        <v>4</v>
      </c>
      <c r="B6" s="100" t="s">
        <v>20</v>
      </c>
      <c r="C6" s="67">
        <v>46</v>
      </c>
      <c r="D6" s="25">
        <v>25</v>
      </c>
      <c r="E6" s="12">
        <v>6</v>
      </c>
      <c r="F6" s="21">
        <v>6</v>
      </c>
      <c r="G6" s="138">
        <f t="shared" si="0"/>
        <v>40</v>
      </c>
      <c r="H6" s="1">
        <f t="shared" si="1"/>
        <v>8000</v>
      </c>
      <c r="I6" s="145">
        <f t="shared" si="2"/>
        <v>25</v>
      </c>
      <c r="J6" s="151">
        <v>14</v>
      </c>
      <c r="K6" s="145">
        <f t="shared" si="3"/>
        <v>67.391304347826093</v>
      </c>
      <c r="L6" s="146">
        <v>5</v>
      </c>
      <c r="M6" s="145">
        <f t="shared" si="4"/>
        <v>13.043478260869565</v>
      </c>
      <c r="N6" s="152">
        <v>9</v>
      </c>
      <c r="O6" s="58"/>
      <c r="P6" s="85"/>
      <c r="Q6" s="1"/>
      <c r="R6" s="65">
        <v>8000</v>
      </c>
      <c r="S6" s="5" t="s">
        <v>41</v>
      </c>
      <c r="T6" s="37">
        <v>2000</v>
      </c>
      <c r="U6" s="41"/>
      <c r="V6" s="43">
        <v>1000</v>
      </c>
      <c r="W6" s="120">
        <v>6000</v>
      </c>
      <c r="X6" s="116">
        <v>0</v>
      </c>
      <c r="Y6" s="143">
        <f t="shared" si="5"/>
        <v>40</v>
      </c>
      <c r="Z6" s="150">
        <v>1000</v>
      </c>
      <c r="AA6" s="142">
        <f t="shared" si="6"/>
        <v>40</v>
      </c>
      <c r="AB6" s="141">
        <f>Z6-(Z6*60%)</f>
        <v>400</v>
      </c>
      <c r="AC6" s="91"/>
      <c r="AD6" s="92" t="s">
        <v>40</v>
      </c>
    </row>
    <row r="7" spans="1:30" ht="22.5" customHeight="1" thickBot="1" x14ac:dyDescent="0.3">
      <c r="A7" s="111">
        <f t="shared" si="7"/>
        <v>5</v>
      </c>
      <c r="B7" s="101" t="s">
        <v>21</v>
      </c>
      <c r="C7" s="66">
        <v>130</v>
      </c>
      <c r="D7" s="22">
        <v>45</v>
      </c>
      <c r="E7" s="16">
        <v>45</v>
      </c>
      <c r="F7" s="23">
        <v>30</v>
      </c>
      <c r="G7" s="138">
        <f t="shared" si="0"/>
        <v>120</v>
      </c>
      <c r="H7" s="1">
        <f t="shared" si="1"/>
        <v>1700</v>
      </c>
      <c r="I7" s="145">
        <f t="shared" si="2"/>
        <v>52.941176470588232</v>
      </c>
      <c r="J7" s="151">
        <v>9</v>
      </c>
      <c r="K7" s="145">
        <f t="shared" si="3"/>
        <v>57.692307692307693</v>
      </c>
      <c r="L7" s="146">
        <v>7</v>
      </c>
      <c r="M7" s="145">
        <f t="shared" si="4"/>
        <v>34.615384615384613</v>
      </c>
      <c r="N7" s="152">
        <v>5</v>
      </c>
      <c r="O7" s="58"/>
      <c r="P7" s="1"/>
      <c r="Q7" s="1"/>
      <c r="R7" s="65">
        <v>1700</v>
      </c>
      <c r="S7" s="5" t="s">
        <v>38</v>
      </c>
      <c r="T7" s="20">
        <v>900</v>
      </c>
      <c r="U7" s="41"/>
      <c r="V7" s="43">
        <v>0</v>
      </c>
      <c r="W7" s="120">
        <v>800</v>
      </c>
      <c r="X7" s="116">
        <v>0</v>
      </c>
      <c r="Y7" s="143">
        <f t="shared" si="5"/>
        <v>120</v>
      </c>
      <c r="Z7" s="150">
        <v>800</v>
      </c>
      <c r="AA7" s="142">
        <f t="shared" si="6"/>
        <v>120</v>
      </c>
      <c r="AB7" s="141">
        <f>Z7-(Z7*60%)</f>
        <v>320</v>
      </c>
      <c r="AC7" s="91"/>
      <c r="AD7" s="92" t="s">
        <v>42</v>
      </c>
    </row>
    <row r="8" spans="1:30" ht="22.5" customHeight="1" thickBot="1" x14ac:dyDescent="0.3">
      <c r="A8" s="111">
        <f t="shared" si="7"/>
        <v>6</v>
      </c>
      <c r="B8" s="102" t="s">
        <v>22</v>
      </c>
      <c r="C8" s="67">
        <v>120</v>
      </c>
      <c r="D8" s="21">
        <v>35</v>
      </c>
      <c r="E8" s="12">
        <v>21</v>
      </c>
      <c r="F8" s="21">
        <v>11</v>
      </c>
      <c r="G8" s="138">
        <f>(D8*1)+(F8*2.5)</f>
        <v>62.5</v>
      </c>
      <c r="H8" s="1">
        <f t="shared" si="1"/>
        <v>50000</v>
      </c>
      <c r="I8" s="145">
        <f t="shared" si="2"/>
        <v>94</v>
      </c>
      <c r="J8" s="151">
        <v>2</v>
      </c>
      <c r="K8" s="145">
        <f t="shared" si="3"/>
        <v>38.333333333333336</v>
      </c>
      <c r="L8" s="146">
        <v>11</v>
      </c>
      <c r="M8" s="145">
        <f t="shared" si="4"/>
        <v>17.5</v>
      </c>
      <c r="N8" s="152">
        <v>8</v>
      </c>
      <c r="O8" s="58"/>
      <c r="P8" s="1">
        <v>50000</v>
      </c>
      <c r="Q8" s="1"/>
      <c r="R8" s="65"/>
      <c r="S8" s="5" t="s">
        <v>44</v>
      </c>
      <c r="T8" s="20">
        <v>37000</v>
      </c>
      <c r="U8" s="41">
        <v>10000</v>
      </c>
      <c r="V8" s="43">
        <v>2100</v>
      </c>
      <c r="W8" s="120">
        <v>3000</v>
      </c>
      <c r="X8" s="116">
        <v>500</v>
      </c>
      <c r="Y8" s="143">
        <f t="shared" si="5"/>
        <v>62.5</v>
      </c>
      <c r="Z8" s="150">
        <v>3000</v>
      </c>
      <c r="AA8" s="142">
        <f t="shared" si="6"/>
        <v>62.5</v>
      </c>
      <c r="AB8" s="141">
        <f>Z8-(Z8*60%)</f>
        <v>1200</v>
      </c>
      <c r="AC8" s="91"/>
      <c r="AD8" s="92" t="s">
        <v>43</v>
      </c>
    </row>
    <row r="9" spans="1:30" ht="45" customHeight="1" thickBot="1" x14ac:dyDescent="0.3">
      <c r="A9" s="111">
        <f t="shared" si="7"/>
        <v>7</v>
      </c>
      <c r="B9" s="103" t="s">
        <v>23</v>
      </c>
      <c r="C9" s="67">
        <v>162</v>
      </c>
      <c r="D9" s="23">
        <v>83</v>
      </c>
      <c r="E9" s="17">
        <v>63</v>
      </c>
      <c r="F9" s="68">
        <v>36</v>
      </c>
      <c r="G9" s="138">
        <f t="shared" ref="G9:G19" si="8">(D9*1)+(F9*2.5)</f>
        <v>173</v>
      </c>
      <c r="H9" s="1">
        <f t="shared" si="1"/>
        <v>8450</v>
      </c>
      <c r="I9" s="145">
        <f t="shared" si="2"/>
        <v>64.49704142011835</v>
      </c>
      <c r="J9" s="151">
        <v>7</v>
      </c>
      <c r="K9" s="145">
        <f t="shared" si="3"/>
        <v>73.456790123456784</v>
      </c>
      <c r="L9" s="146">
        <v>3</v>
      </c>
      <c r="M9" s="145">
        <f t="shared" si="4"/>
        <v>38.888888888888886</v>
      </c>
      <c r="N9" s="152">
        <v>4</v>
      </c>
      <c r="O9" s="106"/>
      <c r="P9" s="36">
        <v>8450</v>
      </c>
      <c r="Q9" s="36"/>
      <c r="R9" s="65"/>
      <c r="S9" s="35">
        <v>45988</v>
      </c>
      <c r="T9" s="20">
        <v>4450</v>
      </c>
      <c r="U9" s="41">
        <v>1000</v>
      </c>
      <c r="V9" s="44">
        <v>900</v>
      </c>
      <c r="W9" s="120">
        <v>3000</v>
      </c>
      <c r="X9" s="116">
        <v>0</v>
      </c>
      <c r="Y9" s="143">
        <f t="shared" si="5"/>
        <v>173</v>
      </c>
      <c r="Z9" s="150">
        <v>3000</v>
      </c>
      <c r="AA9" s="142">
        <f t="shared" si="6"/>
        <v>173</v>
      </c>
      <c r="AB9" s="153">
        <f>Z9-(Z9*30%)</f>
        <v>2100</v>
      </c>
      <c r="AC9" s="91"/>
      <c r="AD9" s="92" t="s">
        <v>45</v>
      </c>
    </row>
    <row r="10" spans="1:30" ht="45" customHeight="1" thickBot="1" x14ac:dyDescent="0.3">
      <c r="A10" s="111">
        <f t="shared" si="7"/>
        <v>8</v>
      </c>
      <c r="B10" s="102" t="s">
        <v>24</v>
      </c>
      <c r="C10" s="67">
        <v>86</v>
      </c>
      <c r="D10" s="21">
        <v>27</v>
      </c>
      <c r="E10" s="12">
        <v>8</v>
      </c>
      <c r="F10" s="68">
        <v>2</v>
      </c>
      <c r="G10" s="138">
        <f t="shared" si="8"/>
        <v>32</v>
      </c>
      <c r="H10" s="1">
        <f t="shared" si="1"/>
        <v>9500</v>
      </c>
      <c r="I10" s="145">
        <f t="shared" si="2"/>
        <v>64.21052631578948</v>
      </c>
      <c r="J10" s="151">
        <v>7</v>
      </c>
      <c r="K10" s="145">
        <f t="shared" si="3"/>
        <v>33.720930232558139</v>
      </c>
      <c r="L10" s="146">
        <v>12</v>
      </c>
      <c r="M10" s="145">
        <f t="shared" si="4"/>
        <v>9.3023255813953494</v>
      </c>
      <c r="N10" s="152">
        <v>11</v>
      </c>
      <c r="O10" s="106">
        <v>800</v>
      </c>
      <c r="P10" s="36">
        <v>2500</v>
      </c>
      <c r="Q10" s="36"/>
      <c r="R10" s="65">
        <v>6200</v>
      </c>
      <c r="S10" s="35">
        <v>45986</v>
      </c>
      <c r="T10" s="20">
        <v>5800</v>
      </c>
      <c r="U10" s="41">
        <v>300</v>
      </c>
      <c r="V10" s="44">
        <v>600</v>
      </c>
      <c r="W10" s="120">
        <v>3400</v>
      </c>
      <c r="X10" s="116">
        <v>0</v>
      </c>
      <c r="Y10" s="143">
        <f t="shared" si="5"/>
        <v>32</v>
      </c>
      <c r="Z10" s="150">
        <f>300+400+1000</f>
        <v>1700</v>
      </c>
      <c r="AA10" s="142">
        <f t="shared" si="6"/>
        <v>32</v>
      </c>
      <c r="AB10" s="141">
        <f>Z10-(Z10*60%)</f>
        <v>680</v>
      </c>
      <c r="AC10" s="91"/>
      <c r="AD10" s="92" t="s">
        <v>46</v>
      </c>
    </row>
    <row r="11" spans="1:30" ht="45" customHeight="1" thickBot="1" x14ac:dyDescent="0.3">
      <c r="A11" s="111">
        <f t="shared" si="7"/>
        <v>9</v>
      </c>
      <c r="B11" s="102" t="s">
        <v>25</v>
      </c>
      <c r="C11" s="67">
        <v>13</v>
      </c>
      <c r="D11" s="21">
        <v>7</v>
      </c>
      <c r="E11" s="12">
        <v>0</v>
      </c>
      <c r="F11" s="68">
        <v>0</v>
      </c>
      <c r="G11" s="138">
        <f t="shared" si="8"/>
        <v>7</v>
      </c>
      <c r="H11" s="1">
        <f t="shared" si="1"/>
        <v>950</v>
      </c>
      <c r="I11" s="145">
        <f t="shared" si="2"/>
        <v>50</v>
      </c>
      <c r="J11" s="151">
        <v>10</v>
      </c>
      <c r="K11" s="145">
        <f t="shared" si="3"/>
        <v>53.846153846153847</v>
      </c>
      <c r="L11" s="146">
        <v>9</v>
      </c>
      <c r="M11" s="145">
        <f t="shared" si="4"/>
        <v>0</v>
      </c>
      <c r="N11" s="152">
        <v>13</v>
      </c>
      <c r="O11" s="106"/>
      <c r="P11" s="36">
        <v>950</v>
      </c>
      <c r="Q11" s="36"/>
      <c r="R11" s="65"/>
      <c r="S11" s="35">
        <v>45986</v>
      </c>
      <c r="T11" s="20">
        <v>350</v>
      </c>
      <c r="U11" s="41">
        <v>125</v>
      </c>
      <c r="V11" s="44">
        <v>7</v>
      </c>
      <c r="W11" s="120">
        <v>475</v>
      </c>
      <c r="X11" s="116">
        <v>0</v>
      </c>
      <c r="Y11" s="143">
        <f t="shared" si="5"/>
        <v>7</v>
      </c>
      <c r="Z11" s="150">
        <f>950-350-125</f>
        <v>475</v>
      </c>
      <c r="AA11" s="142">
        <f t="shared" si="6"/>
        <v>7</v>
      </c>
      <c r="AB11" s="141">
        <f>Z11-(Z11*60%)</f>
        <v>190</v>
      </c>
      <c r="AC11" s="91"/>
      <c r="AD11" s="92" t="s">
        <v>47</v>
      </c>
    </row>
    <row r="12" spans="1:30" s="34" customFormat="1" ht="45" customHeight="1" thickBot="1" x14ac:dyDescent="0.3">
      <c r="A12" s="111">
        <v>10</v>
      </c>
      <c r="B12" s="102" t="s">
        <v>26</v>
      </c>
      <c r="C12" s="67">
        <v>417</v>
      </c>
      <c r="D12" s="21">
        <v>229</v>
      </c>
      <c r="E12" s="12">
        <v>125</v>
      </c>
      <c r="F12" s="68">
        <v>82</v>
      </c>
      <c r="G12" s="138">
        <f t="shared" si="8"/>
        <v>434</v>
      </c>
      <c r="H12" s="1">
        <f t="shared" si="1"/>
        <v>1500</v>
      </c>
      <c r="I12" s="145">
        <f t="shared" si="2"/>
        <v>46.666666666666664</v>
      </c>
      <c r="J12" s="151">
        <v>11</v>
      </c>
      <c r="K12" s="145">
        <f t="shared" si="3"/>
        <v>74.580335731414863</v>
      </c>
      <c r="L12" s="146">
        <v>1</v>
      </c>
      <c r="M12" s="145">
        <f t="shared" si="4"/>
        <v>29.976019184652277</v>
      </c>
      <c r="N12" s="152">
        <v>6</v>
      </c>
      <c r="O12" s="106"/>
      <c r="P12" s="36">
        <v>1500</v>
      </c>
      <c r="Q12" s="36"/>
      <c r="R12" s="65"/>
      <c r="S12" s="35">
        <v>45986</v>
      </c>
      <c r="T12" s="123">
        <v>600</v>
      </c>
      <c r="U12" s="124">
        <v>100</v>
      </c>
      <c r="V12" s="44">
        <v>500</v>
      </c>
      <c r="W12" s="125">
        <v>800</v>
      </c>
      <c r="X12" s="126">
        <v>0</v>
      </c>
      <c r="Y12" s="143">
        <f t="shared" si="5"/>
        <v>434</v>
      </c>
      <c r="Z12" s="150">
        <v>800</v>
      </c>
      <c r="AA12" s="142">
        <f t="shared" si="6"/>
        <v>434</v>
      </c>
      <c r="AB12" s="153">
        <f>Z12-(Z12*30%)</f>
        <v>560</v>
      </c>
      <c r="AC12" s="127"/>
      <c r="AD12" s="92" t="s">
        <v>57</v>
      </c>
    </row>
    <row r="13" spans="1:30" s="34" customFormat="1" ht="45" customHeight="1" thickBot="1" x14ac:dyDescent="0.3">
      <c r="A13" s="111">
        <f t="shared" si="7"/>
        <v>11</v>
      </c>
      <c r="B13" s="102" t="s">
        <v>27</v>
      </c>
      <c r="C13" s="67">
        <v>95</v>
      </c>
      <c r="D13" s="21">
        <v>11</v>
      </c>
      <c r="E13" s="12">
        <v>18</v>
      </c>
      <c r="F13" s="68">
        <v>0</v>
      </c>
      <c r="G13" s="138">
        <f t="shared" si="8"/>
        <v>11</v>
      </c>
      <c r="H13" s="1">
        <f t="shared" si="1"/>
        <v>3162</v>
      </c>
      <c r="I13" s="145">
        <f t="shared" si="2"/>
        <v>70</v>
      </c>
      <c r="J13" s="151">
        <v>5</v>
      </c>
      <c r="K13" s="145">
        <f t="shared" si="3"/>
        <v>11.578947368421053</v>
      </c>
      <c r="L13" s="146">
        <v>16</v>
      </c>
      <c r="M13" s="145">
        <f t="shared" si="4"/>
        <v>18.94736842105263</v>
      </c>
      <c r="N13" s="152">
        <v>7</v>
      </c>
      <c r="O13" s="106"/>
      <c r="P13" s="36"/>
      <c r="Q13" s="36">
        <v>3162</v>
      </c>
      <c r="R13" s="65"/>
      <c r="S13" s="35">
        <v>45972</v>
      </c>
      <c r="T13" s="123">
        <v>2213.4</v>
      </c>
      <c r="U13" s="124">
        <v>0</v>
      </c>
      <c r="V13" s="44">
        <v>813.6</v>
      </c>
      <c r="W13" s="125">
        <v>948.6</v>
      </c>
      <c r="X13" s="126">
        <v>0</v>
      </c>
      <c r="Y13" s="143">
        <f t="shared" si="5"/>
        <v>11</v>
      </c>
      <c r="Z13" s="150">
        <v>948.6</v>
      </c>
      <c r="AA13" s="142">
        <f t="shared" si="6"/>
        <v>11</v>
      </c>
      <c r="AB13" s="141">
        <f>Z13-(Z13*60%)</f>
        <v>379.44000000000005</v>
      </c>
      <c r="AC13" s="127"/>
      <c r="AD13" s="92" t="s">
        <v>48</v>
      </c>
    </row>
    <row r="14" spans="1:30" s="34" customFormat="1" ht="45" customHeight="1" thickBot="1" x14ac:dyDescent="0.3">
      <c r="A14" s="111">
        <f t="shared" si="7"/>
        <v>12</v>
      </c>
      <c r="B14" s="101" t="s">
        <v>28</v>
      </c>
      <c r="C14" s="67">
        <v>32</v>
      </c>
      <c r="D14" s="21">
        <v>8</v>
      </c>
      <c r="E14" s="12">
        <v>4</v>
      </c>
      <c r="F14" s="68">
        <v>1</v>
      </c>
      <c r="G14" s="138">
        <f t="shared" si="8"/>
        <v>10.5</v>
      </c>
      <c r="H14" s="1">
        <f t="shared" si="1"/>
        <v>4500</v>
      </c>
      <c r="I14" s="145">
        <f t="shared" si="2"/>
        <v>62.222222222222221</v>
      </c>
      <c r="J14" s="151">
        <v>8</v>
      </c>
      <c r="K14" s="145">
        <f t="shared" si="3"/>
        <v>28.125</v>
      </c>
      <c r="L14" s="146">
        <v>14</v>
      </c>
      <c r="M14" s="145">
        <f t="shared" si="4"/>
        <v>12.5</v>
      </c>
      <c r="N14" s="152">
        <v>9</v>
      </c>
      <c r="O14" s="106"/>
      <c r="P14" s="36"/>
      <c r="Q14" s="36">
        <v>1000</v>
      </c>
      <c r="R14" s="86">
        <v>3500</v>
      </c>
      <c r="S14" s="35">
        <v>45988</v>
      </c>
      <c r="T14" s="123">
        <v>1800</v>
      </c>
      <c r="U14" s="124">
        <v>1000</v>
      </c>
      <c r="V14" s="44">
        <v>1000</v>
      </c>
      <c r="W14" s="125">
        <v>1700</v>
      </c>
      <c r="X14" s="126">
        <v>0</v>
      </c>
      <c r="Y14" s="143">
        <f t="shared" si="5"/>
        <v>10.5</v>
      </c>
      <c r="Z14" s="150">
        <f>1000+700</f>
        <v>1700</v>
      </c>
      <c r="AA14" s="142">
        <f t="shared" si="6"/>
        <v>10.5</v>
      </c>
      <c r="AB14" s="141">
        <f>Z14-(Z14*60%)</f>
        <v>680</v>
      </c>
      <c r="AC14" s="127"/>
      <c r="AD14" s="92" t="s">
        <v>49</v>
      </c>
    </row>
    <row r="15" spans="1:30" ht="45" customHeight="1" thickBot="1" x14ac:dyDescent="0.3">
      <c r="A15" s="111">
        <f t="shared" si="7"/>
        <v>13</v>
      </c>
      <c r="B15" s="102" t="s">
        <v>29</v>
      </c>
      <c r="C15" s="67">
        <v>56</v>
      </c>
      <c r="D15" s="21">
        <v>23</v>
      </c>
      <c r="E15" s="12">
        <v>0</v>
      </c>
      <c r="F15" s="68">
        <v>0</v>
      </c>
      <c r="G15" s="138">
        <f t="shared" si="8"/>
        <v>23</v>
      </c>
      <c r="H15" s="1">
        <f t="shared" si="1"/>
        <v>1000</v>
      </c>
      <c r="I15" s="145">
        <f t="shared" si="2"/>
        <v>40</v>
      </c>
      <c r="J15" s="151">
        <v>12</v>
      </c>
      <c r="K15" s="145">
        <f t="shared" si="3"/>
        <v>41.071428571428569</v>
      </c>
      <c r="L15" s="146">
        <v>10</v>
      </c>
      <c r="M15" s="145">
        <f t="shared" si="4"/>
        <v>0</v>
      </c>
      <c r="N15" s="152">
        <v>13</v>
      </c>
      <c r="O15" s="106"/>
      <c r="P15" s="36">
        <v>1000</v>
      </c>
      <c r="Q15" s="36"/>
      <c r="R15" s="65"/>
      <c r="S15" s="35">
        <v>45981</v>
      </c>
      <c r="T15" s="37">
        <f>400</f>
        <v>400</v>
      </c>
      <c r="U15" s="41"/>
      <c r="V15" s="44">
        <v>350</v>
      </c>
      <c r="W15" s="120">
        <v>500</v>
      </c>
      <c r="X15" s="116">
        <v>0</v>
      </c>
      <c r="Y15" s="143">
        <f t="shared" si="5"/>
        <v>23</v>
      </c>
      <c r="Z15" s="150">
        <v>500</v>
      </c>
      <c r="AA15" s="142">
        <f t="shared" si="6"/>
        <v>23</v>
      </c>
      <c r="AB15" s="141">
        <f>Z15-(Z15*60%)</f>
        <v>200</v>
      </c>
      <c r="AC15" s="91"/>
      <c r="AD15" s="92" t="s">
        <v>50</v>
      </c>
    </row>
    <row r="16" spans="1:30" ht="45" customHeight="1" thickBot="1" x14ac:dyDescent="0.3">
      <c r="A16" s="111">
        <f t="shared" si="7"/>
        <v>14</v>
      </c>
      <c r="B16" s="102" t="s">
        <v>30</v>
      </c>
      <c r="C16" s="67">
        <v>171</v>
      </c>
      <c r="D16" s="21">
        <v>51</v>
      </c>
      <c r="E16" s="12">
        <v>93</v>
      </c>
      <c r="F16" s="68">
        <v>76</v>
      </c>
      <c r="G16" s="138">
        <f t="shared" si="8"/>
        <v>241</v>
      </c>
      <c r="H16" s="1">
        <f t="shared" si="1"/>
        <v>6500</v>
      </c>
      <c r="I16" s="145">
        <f t="shared" si="2"/>
        <v>72.784615384615378</v>
      </c>
      <c r="J16" s="151">
        <v>4</v>
      </c>
      <c r="K16" s="145">
        <f t="shared" si="3"/>
        <v>74.26900584795321</v>
      </c>
      <c r="L16" s="146">
        <v>2</v>
      </c>
      <c r="M16" s="145">
        <f t="shared" si="4"/>
        <v>54.385964912280699</v>
      </c>
      <c r="N16" s="152">
        <v>1</v>
      </c>
      <c r="O16" s="106">
        <v>3000</v>
      </c>
      <c r="P16" s="36">
        <v>3500</v>
      </c>
      <c r="Q16" s="36"/>
      <c r="R16" s="65"/>
      <c r="S16" s="35">
        <v>45987</v>
      </c>
      <c r="T16" s="20">
        <v>4731</v>
      </c>
      <c r="U16" s="41">
        <v>0</v>
      </c>
      <c r="V16" s="44">
        <v>1500</v>
      </c>
      <c r="W16" s="120">
        <v>1769</v>
      </c>
      <c r="X16" s="116">
        <v>0</v>
      </c>
      <c r="Y16" s="143">
        <f t="shared" si="5"/>
        <v>241</v>
      </c>
      <c r="Z16" s="150">
        <f>900+600</f>
        <v>1500</v>
      </c>
      <c r="AA16" s="142">
        <f t="shared" si="6"/>
        <v>241</v>
      </c>
      <c r="AB16" s="153">
        <f>Z16-(Z16*30%)</f>
        <v>1050</v>
      </c>
      <c r="AC16" s="91"/>
      <c r="AD16" s="92" t="s">
        <v>51</v>
      </c>
    </row>
    <row r="17" spans="1:30" ht="45" customHeight="1" thickBot="1" x14ac:dyDescent="0.3">
      <c r="A17" s="111">
        <f t="shared" si="7"/>
        <v>15</v>
      </c>
      <c r="B17" s="102" t="s">
        <v>31</v>
      </c>
      <c r="C17" s="67">
        <v>31</v>
      </c>
      <c r="D17" s="21">
        <v>13</v>
      </c>
      <c r="E17" s="115">
        <v>11</v>
      </c>
      <c r="F17" s="68">
        <v>4</v>
      </c>
      <c r="G17" s="138">
        <f>(D17*1)+(F17*2.5)+5</f>
        <v>28</v>
      </c>
      <c r="H17" s="1">
        <f t="shared" si="1"/>
        <v>3790</v>
      </c>
      <c r="I17" s="145">
        <f t="shared" si="2"/>
        <v>47.229551451187334</v>
      </c>
      <c r="J17" s="151">
        <v>11</v>
      </c>
      <c r="K17" s="145">
        <f t="shared" si="3"/>
        <v>54.838709677419352</v>
      </c>
      <c r="L17" s="146">
        <v>8</v>
      </c>
      <c r="M17" s="145">
        <f t="shared" si="4"/>
        <v>35.483870967741936</v>
      </c>
      <c r="N17" s="152">
        <v>5</v>
      </c>
      <c r="O17" s="106"/>
      <c r="P17" s="36">
        <v>3140</v>
      </c>
      <c r="Q17" s="36">
        <v>650</v>
      </c>
      <c r="R17" s="65"/>
      <c r="S17" s="35">
        <v>45989</v>
      </c>
      <c r="T17" s="20">
        <v>590</v>
      </c>
      <c r="U17" s="41">
        <v>1200</v>
      </c>
      <c r="V17" s="44">
        <v>1400</v>
      </c>
      <c r="W17" s="120">
        <v>2000</v>
      </c>
      <c r="X17" s="116">
        <v>750</v>
      </c>
      <c r="Y17" s="143">
        <f t="shared" si="5"/>
        <v>28</v>
      </c>
      <c r="Z17" s="150">
        <v>2000</v>
      </c>
      <c r="AA17" s="142">
        <f t="shared" si="6"/>
        <v>28</v>
      </c>
      <c r="AB17" s="141">
        <f>Z17-(Z17*60%)</f>
        <v>800</v>
      </c>
      <c r="AC17" s="91"/>
      <c r="AD17" s="92" t="s">
        <v>52</v>
      </c>
    </row>
    <row r="18" spans="1:30" ht="45" customHeight="1" thickBot="1" x14ac:dyDescent="0.3">
      <c r="A18" s="111">
        <f t="shared" si="7"/>
        <v>16</v>
      </c>
      <c r="B18" s="102" t="s">
        <v>32</v>
      </c>
      <c r="C18" s="67">
        <v>216</v>
      </c>
      <c r="D18" s="21">
        <v>37</v>
      </c>
      <c r="E18" s="12">
        <v>89</v>
      </c>
      <c r="F18" s="68">
        <v>19</v>
      </c>
      <c r="G18" s="138">
        <f t="shared" si="8"/>
        <v>84.5</v>
      </c>
      <c r="H18" s="1">
        <f t="shared" si="1"/>
        <v>111000</v>
      </c>
      <c r="I18" s="145">
        <f t="shared" si="2"/>
        <v>100</v>
      </c>
      <c r="J18" s="151">
        <v>1</v>
      </c>
      <c r="K18" s="145">
        <f t="shared" si="3"/>
        <v>25.925925925925927</v>
      </c>
      <c r="L18" s="146">
        <v>15</v>
      </c>
      <c r="M18" s="145">
        <f t="shared" si="4"/>
        <v>41.203703703703702</v>
      </c>
      <c r="N18" s="152">
        <v>3</v>
      </c>
      <c r="O18" s="106"/>
      <c r="P18" s="36">
        <v>21000</v>
      </c>
      <c r="Q18" s="36">
        <v>90000</v>
      </c>
      <c r="R18" s="65"/>
      <c r="S18" s="35">
        <v>45990</v>
      </c>
      <c r="T18" s="20">
        <v>105000</v>
      </c>
      <c r="U18" s="41">
        <v>6000</v>
      </c>
      <c r="V18" s="44">
        <v>2100</v>
      </c>
      <c r="W18" s="120">
        <v>3000</v>
      </c>
      <c r="X18" s="116">
        <v>0</v>
      </c>
      <c r="Y18" s="143">
        <f t="shared" si="5"/>
        <v>84.5</v>
      </c>
      <c r="Z18" s="150">
        <v>3000</v>
      </c>
      <c r="AA18" s="142">
        <f t="shared" si="6"/>
        <v>84.5</v>
      </c>
      <c r="AB18" s="153">
        <f>Z18-(Z18*30%)</f>
        <v>2100</v>
      </c>
      <c r="AC18" s="91"/>
      <c r="AD18" s="92" t="s">
        <v>53</v>
      </c>
    </row>
    <row r="19" spans="1:30" s="84" customFormat="1" ht="29.1" customHeight="1" thickBot="1" x14ac:dyDescent="0.3">
      <c r="A19" s="111">
        <f t="shared" si="7"/>
        <v>17</v>
      </c>
      <c r="B19" s="100" t="s">
        <v>33</v>
      </c>
      <c r="C19" s="129">
        <v>15</v>
      </c>
      <c r="D19" s="21">
        <v>5</v>
      </c>
      <c r="E19" s="12">
        <v>1</v>
      </c>
      <c r="F19" s="68">
        <v>0</v>
      </c>
      <c r="G19" s="138">
        <f t="shared" si="8"/>
        <v>5</v>
      </c>
      <c r="H19" s="1">
        <f t="shared" si="1"/>
        <v>1500</v>
      </c>
      <c r="I19" s="145">
        <f t="shared" si="2"/>
        <v>37.333333333333336</v>
      </c>
      <c r="J19" s="151">
        <v>13</v>
      </c>
      <c r="K19" s="145">
        <f t="shared" si="3"/>
        <v>33.333333333333336</v>
      </c>
      <c r="L19" s="146">
        <v>13</v>
      </c>
      <c r="M19" s="145">
        <f t="shared" si="4"/>
        <v>6.666666666666667</v>
      </c>
      <c r="N19" s="152">
        <v>12</v>
      </c>
      <c r="O19" s="106">
        <v>400</v>
      </c>
      <c r="P19" s="36">
        <v>400</v>
      </c>
      <c r="Q19" s="36">
        <v>250</v>
      </c>
      <c r="R19" s="86">
        <v>450</v>
      </c>
      <c r="S19" s="35">
        <v>45989</v>
      </c>
      <c r="T19" s="37">
        <v>320</v>
      </c>
      <c r="U19" s="41">
        <v>240</v>
      </c>
      <c r="V19" s="44">
        <v>1500</v>
      </c>
      <c r="W19" s="120">
        <v>940</v>
      </c>
      <c r="X19" s="116">
        <v>0</v>
      </c>
      <c r="Y19" s="143">
        <f t="shared" si="5"/>
        <v>5</v>
      </c>
      <c r="Z19" s="150">
        <v>940</v>
      </c>
      <c r="AA19" s="142">
        <f t="shared" si="6"/>
        <v>5</v>
      </c>
      <c r="AB19" s="141">
        <f>Z19-(Z19*60%)</f>
        <v>376</v>
      </c>
      <c r="AC19" s="91"/>
      <c r="AD19" s="92" t="s">
        <v>58</v>
      </c>
    </row>
    <row r="20" spans="1:30" ht="22.5" customHeight="1" thickBot="1" x14ac:dyDescent="0.3">
      <c r="B20" s="130" t="s">
        <v>8</v>
      </c>
      <c r="C20" s="131"/>
      <c r="D20" s="132"/>
      <c r="E20" s="132"/>
      <c r="F20" s="132"/>
      <c r="G20" s="133"/>
      <c r="H20" s="139"/>
      <c r="I20" s="139"/>
      <c r="J20" s="139"/>
      <c r="K20" s="139"/>
      <c r="L20" s="139"/>
      <c r="M20" s="139"/>
      <c r="N20" s="139"/>
      <c r="O20" s="128"/>
      <c r="P20" s="77"/>
      <c r="Q20" s="76"/>
      <c r="R20" s="78"/>
      <c r="S20" s="79"/>
      <c r="T20" s="80"/>
      <c r="U20" s="81"/>
      <c r="V20" s="82">
        <v>4000</v>
      </c>
      <c r="W20" s="118">
        <v>4000</v>
      </c>
      <c r="X20" s="118"/>
      <c r="Y20" s="118">
        <v>4000</v>
      </c>
      <c r="Z20" s="118">
        <v>4000</v>
      </c>
      <c r="AA20" s="74">
        <f>SUM(AA3:AA19)</f>
        <v>1819</v>
      </c>
      <c r="AB20" s="74">
        <v>4000</v>
      </c>
      <c r="AC20" s="74">
        <v>4000</v>
      </c>
    </row>
    <row r="21" spans="1:30" ht="22.5" customHeight="1" thickBot="1" x14ac:dyDescent="0.3">
      <c r="B21" s="49" t="s">
        <v>12</v>
      </c>
      <c r="C21" s="69"/>
      <c r="D21" s="69"/>
      <c r="E21" s="69"/>
      <c r="F21" s="69"/>
      <c r="G21" s="70">
        <f>SUM(G3:G19)</f>
        <v>1819</v>
      </c>
      <c r="H21" s="70"/>
      <c r="I21" s="70"/>
      <c r="J21" s="70"/>
      <c r="K21" s="70"/>
      <c r="L21" s="70"/>
      <c r="M21" s="70"/>
      <c r="N21" s="70"/>
      <c r="O21" s="71"/>
      <c r="P21" s="71"/>
      <c r="Q21" s="71"/>
      <c r="R21" s="72"/>
      <c r="S21" s="73"/>
      <c r="T21" s="89"/>
      <c r="U21" s="90"/>
      <c r="V21" s="75">
        <f>SUM(V3:V20)</f>
        <v>25320.6</v>
      </c>
      <c r="W21" s="75">
        <f>SUM(W3:W20)</f>
        <v>43882.6</v>
      </c>
      <c r="X21" s="95">
        <f>SUM(X3:X20)</f>
        <v>1250</v>
      </c>
      <c r="Y21" s="95">
        <f>SUM(Y3:Y20)</f>
        <v>5819</v>
      </c>
      <c r="Z21" s="95">
        <f>SUM(Z3:Z20)</f>
        <v>34913.599999999999</v>
      </c>
      <c r="AA21" s="95"/>
      <c r="AB21" s="95">
        <f>SUM(AB3:AB20)</f>
        <v>21180.440000000002</v>
      </c>
      <c r="AC21" s="134"/>
    </row>
    <row r="22" spans="1:30" ht="34.5" customHeight="1" thickBot="1" x14ac:dyDescent="0.3">
      <c r="B22" s="212" t="s">
        <v>9</v>
      </c>
      <c r="C22" s="213"/>
      <c r="D22" s="213"/>
      <c r="E22" s="213"/>
      <c r="F22" s="213"/>
      <c r="G22" s="213"/>
      <c r="H22" s="213"/>
      <c r="I22" s="213"/>
      <c r="J22" s="213"/>
      <c r="K22" s="213"/>
      <c r="L22" s="213"/>
      <c r="M22" s="213"/>
      <c r="N22" s="213"/>
      <c r="O22" s="213"/>
      <c r="P22" s="213"/>
      <c r="Q22" s="214"/>
      <c r="R22" s="38"/>
      <c r="S22" s="40"/>
      <c r="T22" s="87" t="s">
        <v>60</v>
      </c>
      <c r="U22" s="88">
        <v>25400</v>
      </c>
      <c r="V22" s="45"/>
      <c r="W22" s="39"/>
      <c r="X22" s="96"/>
      <c r="Y22" s="140" t="e">
        <f>#REF!-Y21</f>
        <v>#REF!</v>
      </c>
      <c r="Z22" s="140"/>
      <c r="AA22" s="147">
        <v>22860</v>
      </c>
      <c r="AB22" s="147">
        <f>22860-AA20</f>
        <v>21041</v>
      </c>
      <c r="AC22" s="48"/>
    </row>
    <row r="23" spans="1:30" ht="26.25" customHeight="1" x14ac:dyDescent="0.2">
      <c r="B23" s="13"/>
      <c r="C23" s="13"/>
      <c r="D23" s="13"/>
      <c r="E23" s="13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6"/>
      <c r="Q23" s="6"/>
      <c r="R23" s="11"/>
      <c r="S23" s="7"/>
      <c r="T23" s="8"/>
      <c r="U23" s="9"/>
      <c r="V23" s="10"/>
      <c r="W23" s="10"/>
      <c r="X23" s="10"/>
      <c r="Y23" s="10"/>
      <c r="Z23" s="10"/>
    </row>
    <row r="24" spans="1:30" ht="38.25" x14ac:dyDescent="0.25">
      <c r="B24" s="26"/>
      <c r="C24" s="26"/>
      <c r="D24" s="27"/>
      <c r="E24" s="27"/>
      <c r="F24" s="27"/>
      <c r="G24" s="28"/>
      <c r="H24" s="28"/>
      <c r="I24" s="28"/>
      <c r="J24" s="28"/>
      <c r="K24" s="28"/>
      <c r="L24" s="28"/>
      <c r="M24" s="28"/>
      <c r="N24" s="28"/>
      <c r="O24" s="28"/>
      <c r="P24" s="29"/>
      <c r="Q24" s="26"/>
      <c r="R24" s="30"/>
      <c r="S24" s="31"/>
      <c r="T24" s="26"/>
      <c r="U24" s="32"/>
      <c r="V24" s="32"/>
      <c r="W24" s="32"/>
      <c r="X24" t="s">
        <v>74</v>
      </c>
      <c r="AA24" s="154" t="s">
        <v>73</v>
      </c>
    </row>
    <row r="25" spans="1:30" ht="15" x14ac:dyDescent="0.25">
      <c r="B25" s="33"/>
      <c r="C25" s="33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32"/>
      <c r="V25" s="34"/>
      <c r="W25" s="34"/>
      <c r="X25" s="34"/>
    </row>
  </sheetData>
  <mergeCells count="1">
    <mergeCell ref="B22:Q22"/>
  </mergeCells>
  <pageMargins left="0" right="0" top="0.19685039370078741" bottom="0.15748031496062992" header="0.31496062992125984" footer="0.11811023622047245"/>
  <pageSetup paperSize="8" scale="59" fitToHeight="0" orientation="landscape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C26"/>
  <sheetViews>
    <sheetView tabSelected="1" topLeftCell="A4" zoomScale="60" zoomScaleNormal="60" zoomScalePageLayoutView="70" workbookViewId="0">
      <pane xSplit="1" topLeftCell="B1" activePane="topRight" state="frozen"/>
      <selection activeCell="A9" sqref="A9"/>
      <selection pane="topRight" activeCell="V29" sqref="V29"/>
    </sheetView>
  </sheetViews>
  <sheetFormatPr baseColWidth="10" defaultColWidth="11.28515625" defaultRowHeight="12.75" x14ac:dyDescent="0.2"/>
  <cols>
    <col min="2" max="2" width="40.85546875" bestFit="1" customWidth="1"/>
    <col min="3" max="3" width="15" customWidth="1"/>
    <col min="4" max="4" width="8.85546875" customWidth="1"/>
    <col min="5" max="5" width="10" customWidth="1"/>
    <col min="6" max="6" width="9.85546875" customWidth="1"/>
    <col min="7" max="9" width="15.5703125" customWidth="1"/>
    <col min="10" max="10" width="13.42578125" customWidth="1"/>
    <col min="11" max="11" width="15.5703125" customWidth="1"/>
    <col min="12" max="12" width="13.7109375" customWidth="1"/>
    <col min="13" max="13" width="15.5703125" customWidth="1"/>
    <col min="14" max="14" width="13.7109375" customWidth="1"/>
    <col min="15" max="15" width="11.5703125" customWidth="1"/>
    <col min="16" max="16" width="18.28515625" customWidth="1"/>
    <col min="17" max="17" width="12.28515625" customWidth="1"/>
    <col min="18" max="18" width="17" customWidth="1"/>
    <col min="19" max="19" width="11.42578125" customWidth="1"/>
    <col min="20" max="20" width="13.85546875" customWidth="1"/>
    <col min="21" max="21" width="12.28515625" customWidth="1"/>
    <col min="22" max="22" width="20.42578125" customWidth="1"/>
    <col min="23" max="27" width="16.140625" customWidth="1"/>
    <col min="28" max="28" width="15.140625" customWidth="1"/>
    <col min="29" max="29" width="118.7109375" customWidth="1"/>
  </cols>
  <sheetData>
    <row r="1" spans="1:29" s="154" customFormat="1" ht="15.75" x14ac:dyDescent="0.2">
      <c r="B1" s="215" t="s">
        <v>80</v>
      </c>
      <c r="C1" s="215"/>
      <c r="D1" s="215"/>
      <c r="E1" s="215"/>
      <c r="F1" s="215"/>
      <c r="G1" s="215"/>
      <c r="H1" s="215"/>
      <c r="I1" s="215"/>
      <c r="J1" s="215"/>
      <c r="K1" s="215"/>
      <c r="L1" s="215"/>
      <c r="M1" s="215"/>
      <c r="N1" s="215"/>
      <c r="O1" s="215"/>
      <c r="P1" s="215"/>
      <c r="Q1" s="215"/>
      <c r="R1" s="215"/>
      <c r="S1" s="215"/>
      <c r="W1" s="175"/>
      <c r="X1" s="176"/>
    </row>
    <row r="2" spans="1:29" s="177" customFormat="1" x14ac:dyDescent="0.2">
      <c r="B2" s="216"/>
      <c r="C2" s="216"/>
      <c r="D2" s="216"/>
      <c r="E2" s="216"/>
      <c r="F2" s="216"/>
      <c r="G2" s="216"/>
      <c r="H2" s="216"/>
      <c r="I2" s="216"/>
      <c r="J2" s="216"/>
      <c r="K2" s="216"/>
      <c r="L2" s="216"/>
      <c r="M2" s="216"/>
      <c r="N2" s="216"/>
      <c r="O2" s="216"/>
      <c r="P2" s="216"/>
      <c r="Q2" s="216"/>
      <c r="R2" s="216"/>
      <c r="S2" s="216"/>
      <c r="W2" s="178"/>
      <c r="X2" s="179"/>
    </row>
    <row r="3" spans="1:29" s="154" customFormat="1" ht="15" customHeight="1" x14ac:dyDescent="0.2">
      <c r="B3" s="180" t="s">
        <v>60</v>
      </c>
      <c r="C3" s="181">
        <v>22860</v>
      </c>
      <c r="K3" s="182"/>
      <c r="L3" s="182"/>
      <c r="W3" s="175"/>
      <c r="X3" s="176"/>
    </row>
    <row r="5" spans="1:29" ht="99.75" customHeight="1" x14ac:dyDescent="0.2">
      <c r="A5" s="157" t="s">
        <v>81</v>
      </c>
      <c r="B5" s="157" t="s">
        <v>0</v>
      </c>
      <c r="C5" s="157" t="s">
        <v>10</v>
      </c>
      <c r="D5" s="157" t="s">
        <v>3</v>
      </c>
      <c r="E5" s="157" t="s">
        <v>4</v>
      </c>
      <c r="F5" s="157" t="s">
        <v>2</v>
      </c>
      <c r="G5" s="157" t="s">
        <v>75</v>
      </c>
      <c r="H5" s="157" t="s">
        <v>61</v>
      </c>
      <c r="I5" s="157" t="s">
        <v>79</v>
      </c>
      <c r="J5" s="157" t="s">
        <v>76</v>
      </c>
      <c r="K5" s="157" t="s">
        <v>70</v>
      </c>
      <c r="L5" s="157" t="s">
        <v>77</v>
      </c>
      <c r="M5" s="157" t="s">
        <v>71</v>
      </c>
      <c r="N5" s="157" t="s">
        <v>78</v>
      </c>
      <c r="O5" s="157" t="s">
        <v>7</v>
      </c>
      <c r="P5" s="157" t="s">
        <v>63</v>
      </c>
      <c r="Q5" s="157" t="s">
        <v>11</v>
      </c>
      <c r="R5" s="157" t="s">
        <v>1</v>
      </c>
      <c r="S5" s="157" t="s">
        <v>5</v>
      </c>
      <c r="T5" s="157" t="s">
        <v>13</v>
      </c>
      <c r="U5" s="211" t="s">
        <v>14</v>
      </c>
      <c r="V5" s="156" t="s">
        <v>35</v>
      </c>
      <c r="W5" s="157" t="s">
        <v>34</v>
      </c>
      <c r="X5" s="157" t="s">
        <v>56</v>
      </c>
      <c r="Y5" s="166" t="s">
        <v>64</v>
      </c>
      <c r="Z5" s="157" t="s">
        <v>62</v>
      </c>
      <c r="AA5" s="157" t="s">
        <v>66</v>
      </c>
      <c r="AB5" s="158" t="s">
        <v>59</v>
      </c>
      <c r="AC5" s="157" t="s">
        <v>15</v>
      </c>
    </row>
    <row r="6" spans="1:29" ht="0.75" customHeight="1" x14ac:dyDescent="0.2">
      <c r="A6" s="155"/>
      <c r="B6" s="167"/>
      <c r="C6" s="167"/>
      <c r="D6" s="168"/>
      <c r="E6" s="168"/>
      <c r="F6" s="168"/>
      <c r="G6" s="168"/>
      <c r="H6" s="168"/>
      <c r="I6" s="168" t="s">
        <v>68</v>
      </c>
      <c r="J6" s="168"/>
      <c r="K6" s="168"/>
      <c r="L6" s="168"/>
      <c r="M6" s="168"/>
      <c r="N6" s="168"/>
      <c r="O6" s="168"/>
      <c r="P6" s="168"/>
      <c r="Q6" s="168"/>
      <c r="R6" s="169"/>
      <c r="S6" s="169"/>
      <c r="T6" s="170"/>
      <c r="U6" s="171"/>
      <c r="V6" s="171"/>
      <c r="W6" s="169"/>
      <c r="X6" s="169"/>
      <c r="Y6" s="172" t="s">
        <v>65</v>
      </c>
      <c r="Z6" s="155"/>
      <c r="AA6" s="155"/>
      <c r="AB6" s="155"/>
      <c r="AC6" s="155"/>
    </row>
    <row r="7" spans="1:29" ht="51.75" customHeight="1" x14ac:dyDescent="0.25">
      <c r="A7" s="159">
        <v>1</v>
      </c>
      <c r="B7" s="160" t="s">
        <v>17</v>
      </c>
      <c r="C7" s="191">
        <v>52</v>
      </c>
      <c r="D7" s="193"/>
      <c r="E7" s="194"/>
      <c r="F7" s="194"/>
      <c r="G7" s="1">
        <f t="shared" ref="G7:G20" si="0">(D7*1)+(F7*2.5)</f>
        <v>0</v>
      </c>
      <c r="H7" s="1">
        <f t="shared" ref="H7:H23" si="1">O7+P7+Q7+R7</f>
        <v>2000</v>
      </c>
      <c r="I7" s="161">
        <f t="shared" ref="I7:I23" si="2">(T7+U7)*100/H7</f>
        <v>50</v>
      </c>
      <c r="J7" s="183">
        <v>10</v>
      </c>
      <c r="K7" s="165">
        <f t="shared" ref="K7:K23" si="3">(D7+F7)*100/C7</f>
        <v>0</v>
      </c>
      <c r="L7" s="183">
        <v>17</v>
      </c>
      <c r="M7" s="161">
        <f t="shared" ref="M7:M23" si="4">(E7)*100/C7</f>
        <v>0</v>
      </c>
      <c r="N7" s="183">
        <v>13</v>
      </c>
      <c r="O7" s="1"/>
      <c r="P7" s="1">
        <v>2000</v>
      </c>
      <c r="Q7" s="1"/>
      <c r="R7" s="162"/>
      <c r="S7" s="5" t="s">
        <v>54</v>
      </c>
      <c r="T7" s="196">
        <v>500</v>
      </c>
      <c r="U7" s="196">
        <v>500</v>
      </c>
      <c r="V7" s="163">
        <v>1500</v>
      </c>
      <c r="W7" s="197">
        <v>1000</v>
      </c>
      <c r="X7" s="197">
        <v>0</v>
      </c>
      <c r="Y7" s="199">
        <v>1000</v>
      </c>
      <c r="Z7" s="200">
        <f>G7</f>
        <v>0</v>
      </c>
      <c r="AA7" s="201">
        <f>Y7-(Y7*60%)</f>
        <v>400</v>
      </c>
      <c r="AB7" s="202"/>
      <c r="AC7" s="203" t="s">
        <v>55</v>
      </c>
    </row>
    <row r="8" spans="1:29" ht="32.25" customHeight="1" x14ac:dyDescent="0.25">
      <c r="A8" s="159">
        <f t="shared" ref="A8:A15" si="5">A7+1</f>
        <v>2</v>
      </c>
      <c r="B8" s="160" t="s">
        <v>18</v>
      </c>
      <c r="C8" s="191">
        <v>98</v>
      </c>
      <c r="D8" s="194">
        <v>55</v>
      </c>
      <c r="E8" s="194">
        <v>12</v>
      </c>
      <c r="F8" s="194">
        <v>7</v>
      </c>
      <c r="G8" s="1">
        <f t="shared" si="0"/>
        <v>72.5</v>
      </c>
      <c r="H8" s="1">
        <f t="shared" si="1"/>
        <v>5000</v>
      </c>
      <c r="I8" s="161">
        <f t="shared" si="2"/>
        <v>84</v>
      </c>
      <c r="J8" s="183">
        <v>3</v>
      </c>
      <c r="K8" s="165">
        <f t="shared" si="3"/>
        <v>63.265306122448976</v>
      </c>
      <c r="L8" s="183">
        <v>6</v>
      </c>
      <c r="M8" s="161">
        <f t="shared" si="4"/>
        <v>12.244897959183673</v>
      </c>
      <c r="N8" s="183">
        <v>10</v>
      </c>
      <c r="O8" s="1"/>
      <c r="P8" s="1"/>
      <c r="Q8" s="1"/>
      <c r="R8" s="162">
        <v>5000</v>
      </c>
      <c r="S8" s="5" t="s">
        <v>36</v>
      </c>
      <c r="T8" s="196">
        <v>4200</v>
      </c>
      <c r="U8" s="196">
        <v>0</v>
      </c>
      <c r="V8" s="163">
        <v>550</v>
      </c>
      <c r="W8" s="197">
        <v>800</v>
      </c>
      <c r="X8" s="197">
        <v>0</v>
      </c>
      <c r="Y8" s="199">
        <v>800</v>
      </c>
      <c r="Z8" s="200">
        <f t="shared" ref="Z8:Z23" si="6">G8</f>
        <v>72.5</v>
      </c>
      <c r="AA8" s="201">
        <f>Y8-(Y8*60%)</f>
        <v>320</v>
      </c>
      <c r="AB8" s="202"/>
      <c r="AC8" s="203" t="s">
        <v>37</v>
      </c>
    </row>
    <row r="9" spans="1:29" ht="36.75" customHeight="1" x14ac:dyDescent="0.25">
      <c r="A9" s="159">
        <f t="shared" si="5"/>
        <v>3</v>
      </c>
      <c r="B9" s="160" t="s">
        <v>19</v>
      </c>
      <c r="C9" s="191">
        <v>383</v>
      </c>
      <c r="D9" s="194">
        <v>145</v>
      </c>
      <c r="E9" s="194">
        <v>188</v>
      </c>
      <c r="F9" s="194">
        <v>132</v>
      </c>
      <c r="G9" s="1">
        <f t="shared" si="0"/>
        <v>475</v>
      </c>
      <c r="H9" s="1">
        <f t="shared" si="1"/>
        <v>30000</v>
      </c>
      <c r="I9" s="161">
        <f t="shared" si="2"/>
        <v>67.5</v>
      </c>
      <c r="J9" s="183">
        <v>6</v>
      </c>
      <c r="K9" s="165">
        <f t="shared" si="3"/>
        <v>72.323759791122711</v>
      </c>
      <c r="L9" s="183">
        <v>4</v>
      </c>
      <c r="M9" s="161">
        <f t="shared" si="4"/>
        <v>49.086161879895563</v>
      </c>
      <c r="N9" s="183">
        <v>2</v>
      </c>
      <c r="O9" s="1"/>
      <c r="P9" s="1">
        <v>15500</v>
      </c>
      <c r="Q9" s="204">
        <v>9000</v>
      </c>
      <c r="R9" s="162">
        <v>5500</v>
      </c>
      <c r="S9" s="5" t="s">
        <v>38</v>
      </c>
      <c r="T9" s="196">
        <v>16250</v>
      </c>
      <c r="U9" s="196">
        <v>4000</v>
      </c>
      <c r="V9" s="163">
        <v>5500</v>
      </c>
      <c r="W9" s="197">
        <v>9750</v>
      </c>
      <c r="X9" s="197">
        <v>0</v>
      </c>
      <c r="Y9" s="199">
        <f>500+500+1500+500+500+250+2000+2000</f>
        <v>7750</v>
      </c>
      <c r="Z9" s="200">
        <f t="shared" si="6"/>
        <v>475</v>
      </c>
      <c r="AA9" s="205">
        <f>Y9-(Y9*30%)</f>
        <v>5425</v>
      </c>
      <c r="AB9" s="202"/>
      <c r="AC9" s="206" t="s">
        <v>39</v>
      </c>
    </row>
    <row r="10" spans="1:29" ht="42.75" customHeight="1" x14ac:dyDescent="0.25">
      <c r="A10" s="159">
        <f t="shared" si="5"/>
        <v>4</v>
      </c>
      <c r="B10" s="164" t="s">
        <v>20</v>
      </c>
      <c r="C10" s="192">
        <v>46</v>
      </c>
      <c r="D10" s="194">
        <v>25</v>
      </c>
      <c r="E10" s="194">
        <v>6</v>
      </c>
      <c r="F10" s="194">
        <v>6</v>
      </c>
      <c r="G10" s="1">
        <f t="shared" si="0"/>
        <v>40</v>
      </c>
      <c r="H10" s="1">
        <f t="shared" si="1"/>
        <v>8000</v>
      </c>
      <c r="I10" s="161">
        <f t="shared" si="2"/>
        <v>25</v>
      </c>
      <c r="J10" s="183">
        <v>14</v>
      </c>
      <c r="K10" s="165">
        <f t="shared" si="3"/>
        <v>67.391304347826093</v>
      </c>
      <c r="L10" s="183">
        <v>5</v>
      </c>
      <c r="M10" s="161">
        <f t="shared" si="4"/>
        <v>13.043478260869565</v>
      </c>
      <c r="N10" s="183">
        <v>9</v>
      </c>
      <c r="O10" s="1"/>
      <c r="P10" s="85"/>
      <c r="Q10" s="1"/>
      <c r="R10" s="162">
        <v>8000</v>
      </c>
      <c r="S10" s="5" t="s">
        <v>41</v>
      </c>
      <c r="T10" s="207">
        <v>2000</v>
      </c>
      <c r="U10" s="196"/>
      <c r="V10" s="163">
        <v>1000</v>
      </c>
      <c r="W10" s="197">
        <v>6000</v>
      </c>
      <c r="X10" s="197">
        <v>0</v>
      </c>
      <c r="Y10" s="199">
        <v>1000</v>
      </c>
      <c r="Z10" s="200">
        <f t="shared" si="6"/>
        <v>40</v>
      </c>
      <c r="AA10" s="201">
        <f>Y10-(Y10*60%)</f>
        <v>400</v>
      </c>
      <c r="AB10" s="202"/>
      <c r="AC10" s="203" t="s">
        <v>40</v>
      </c>
    </row>
    <row r="11" spans="1:29" ht="22.5" customHeight="1" x14ac:dyDescent="0.25">
      <c r="A11" s="159">
        <f t="shared" si="5"/>
        <v>5</v>
      </c>
      <c r="B11" s="173" t="s">
        <v>21</v>
      </c>
      <c r="C11" s="191">
        <v>130</v>
      </c>
      <c r="D11" s="195">
        <v>45</v>
      </c>
      <c r="E11" s="195">
        <v>45</v>
      </c>
      <c r="F11" s="194">
        <v>30</v>
      </c>
      <c r="G11" s="1">
        <f t="shared" si="0"/>
        <v>120</v>
      </c>
      <c r="H11" s="1">
        <f t="shared" si="1"/>
        <v>1700</v>
      </c>
      <c r="I11" s="161">
        <f t="shared" si="2"/>
        <v>52.941176470588232</v>
      </c>
      <c r="J11" s="183">
        <v>9</v>
      </c>
      <c r="K11" s="165">
        <f t="shared" si="3"/>
        <v>57.692307692307693</v>
      </c>
      <c r="L11" s="183">
        <v>7</v>
      </c>
      <c r="M11" s="161">
        <f t="shared" si="4"/>
        <v>34.615384615384613</v>
      </c>
      <c r="N11" s="183">
        <v>5</v>
      </c>
      <c r="O11" s="1"/>
      <c r="P11" s="1"/>
      <c r="Q11" s="1"/>
      <c r="R11" s="162">
        <v>1700</v>
      </c>
      <c r="S11" s="5" t="s">
        <v>38</v>
      </c>
      <c r="T11" s="196">
        <v>900</v>
      </c>
      <c r="U11" s="196"/>
      <c r="V11" s="163">
        <v>0</v>
      </c>
      <c r="W11" s="197">
        <v>800</v>
      </c>
      <c r="X11" s="197">
        <v>0</v>
      </c>
      <c r="Y11" s="199">
        <v>800</v>
      </c>
      <c r="Z11" s="200">
        <f t="shared" si="6"/>
        <v>120</v>
      </c>
      <c r="AA11" s="201">
        <f>Y11-(Y11*60%)</f>
        <v>320</v>
      </c>
      <c r="AB11" s="202"/>
      <c r="AC11" s="203" t="s">
        <v>42</v>
      </c>
    </row>
    <row r="12" spans="1:29" ht="22.5" customHeight="1" x14ac:dyDescent="0.25">
      <c r="A12" s="159">
        <f t="shared" si="5"/>
        <v>6</v>
      </c>
      <c r="B12" s="164" t="s">
        <v>22</v>
      </c>
      <c r="C12" s="192">
        <v>120</v>
      </c>
      <c r="D12" s="194">
        <v>35</v>
      </c>
      <c r="E12" s="194">
        <v>21</v>
      </c>
      <c r="F12" s="194">
        <v>11</v>
      </c>
      <c r="G12" s="1">
        <f t="shared" si="0"/>
        <v>62.5</v>
      </c>
      <c r="H12" s="1">
        <f t="shared" si="1"/>
        <v>50000</v>
      </c>
      <c r="I12" s="161">
        <f t="shared" si="2"/>
        <v>94</v>
      </c>
      <c r="J12" s="183">
        <v>2</v>
      </c>
      <c r="K12" s="165">
        <f t="shared" si="3"/>
        <v>38.333333333333336</v>
      </c>
      <c r="L12" s="183">
        <v>11</v>
      </c>
      <c r="M12" s="161">
        <f t="shared" si="4"/>
        <v>17.5</v>
      </c>
      <c r="N12" s="183">
        <v>8</v>
      </c>
      <c r="O12" s="1"/>
      <c r="P12" s="1">
        <v>50000</v>
      </c>
      <c r="Q12" s="1"/>
      <c r="R12" s="162"/>
      <c r="S12" s="5" t="s">
        <v>44</v>
      </c>
      <c r="T12" s="196">
        <v>37000</v>
      </c>
      <c r="U12" s="196">
        <v>10000</v>
      </c>
      <c r="V12" s="163">
        <v>2100</v>
      </c>
      <c r="W12" s="197">
        <v>3000</v>
      </c>
      <c r="X12" s="197">
        <v>500</v>
      </c>
      <c r="Y12" s="199">
        <v>3000</v>
      </c>
      <c r="Z12" s="200">
        <f t="shared" si="6"/>
        <v>62.5</v>
      </c>
      <c r="AA12" s="201">
        <f>Y12-(Y12*60%)</f>
        <v>1200</v>
      </c>
      <c r="AB12" s="202"/>
      <c r="AC12" s="203" t="s">
        <v>43</v>
      </c>
    </row>
    <row r="13" spans="1:29" ht="45" customHeight="1" x14ac:dyDescent="0.25">
      <c r="A13" s="159">
        <f t="shared" si="5"/>
        <v>7</v>
      </c>
      <c r="B13" s="164" t="s">
        <v>23</v>
      </c>
      <c r="C13" s="192">
        <v>162</v>
      </c>
      <c r="D13" s="194">
        <v>83</v>
      </c>
      <c r="E13" s="194">
        <v>63</v>
      </c>
      <c r="F13" s="193">
        <v>36</v>
      </c>
      <c r="G13" s="1">
        <f t="shared" si="0"/>
        <v>173</v>
      </c>
      <c r="H13" s="1">
        <f t="shared" si="1"/>
        <v>8450</v>
      </c>
      <c r="I13" s="161">
        <f t="shared" si="2"/>
        <v>64.49704142011835</v>
      </c>
      <c r="J13" s="183">
        <v>7</v>
      </c>
      <c r="K13" s="165">
        <f t="shared" si="3"/>
        <v>73.456790123456784</v>
      </c>
      <c r="L13" s="183">
        <v>3</v>
      </c>
      <c r="M13" s="161">
        <f t="shared" si="4"/>
        <v>38.888888888888886</v>
      </c>
      <c r="N13" s="183">
        <v>4</v>
      </c>
      <c r="O13" s="36"/>
      <c r="P13" s="36">
        <v>8450</v>
      </c>
      <c r="Q13" s="36"/>
      <c r="R13" s="162"/>
      <c r="S13" s="35">
        <v>45988</v>
      </c>
      <c r="T13" s="196">
        <v>4450</v>
      </c>
      <c r="U13" s="196">
        <v>1000</v>
      </c>
      <c r="V13" s="208">
        <v>900</v>
      </c>
      <c r="W13" s="197">
        <v>3000</v>
      </c>
      <c r="X13" s="197">
        <v>0</v>
      </c>
      <c r="Y13" s="199">
        <v>3000</v>
      </c>
      <c r="Z13" s="200">
        <f t="shared" si="6"/>
        <v>173</v>
      </c>
      <c r="AA13" s="205">
        <f>Y13-(Y13*30%)</f>
        <v>2100</v>
      </c>
      <c r="AB13" s="202"/>
      <c r="AC13" s="203" t="s">
        <v>45</v>
      </c>
    </row>
    <row r="14" spans="1:29" ht="45" customHeight="1" x14ac:dyDescent="0.25">
      <c r="A14" s="159">
        <f t="shared" si="5"/>
        <v>8</v>
      </c>
      <c r="B14" s="164" t="s">
        <v>24</v>
      </c>
      <c r="C14" s="192">
        <v>86</v>
      </c>
      <c r="D14" s="194">
        <v>27</v>
      </c>
      <c r="E14" s="194">
        <v>8</v>
      </c>
      <c r="F14" s="193">
        <v>2</v>
      </c>
      <c r="G14" s="1">
        <f t="shared" si="0"/>
        <v>32</v>
      </c>
      <c r="H14" s="1">
        <f t="shared" si="1"/>
        <v>9500</v>
      </c>
      <c r="I14" s="161">
        <f t="shared" si="2"/>
        <v>64.21052631578948</v>
      </c>
      <c r="J14" s="183">
        <v>7</v>
      </c>
      <c r="K14" s="165">
        <f t="shared" si="3"/>
        <v>33.720930232558139</v>
      </c>
      <c r="L14" s="183">
        <v>12</v>
      </c>
      <c r="M14" s="161">
        <f t="shared" si="4"/>
        <v>9.3023255813953494</v>
      </c>
      <c r="N14" s="183">
        <v>11</v>
      </c>
      <c r="O14" s="36">
        <v>800</v>
      </c>
      <c r="P14" s="36">
        <v>2500</v>
      </c>
      <c r="Q14" s="36"/>
      <c r="R14" s="162">
        <v>6200</v>
      </c>
      <c r="S14" s="35">
        <v>45986</v>
      </c>
      <c r="T14" s="196">
        <v>5800</v>
      </c>
      <c r="U14" s="196">
        <v>300</v>
      </c>
      <c r="V14" s="208">
        <v>600</v>
      </c>
      <c r="W14" s="197">
        <v>3400</v>
      </c>
      <c r="X14" s="197">
        <v>0</v>
      </c>
      <c r="Y14" s="199">
        <f>300+400+1000</f>
        <v>1700</v>
      </c>
      <c r="Z14" s="200">
        <f t="shared" si="6"/>
        <v>32</v>
      </c>
      <c r="AA14" s="201">
        <f>Y14-(Y14*60%)</f>
        <v>680</v>
      </c>
      <c r="AB14" s="202"/>
      <c r="AC14" s="203" t="s">
        <v>46</v>
      </c>
    </row>
    <row r="15" spans="1:29" ht="45" customHeight="1" x14ac:dyDescent="0.25">
      <c r="A15" s="159">
        <f t="shared" si="5"/>
        <v>9</v>
      </c>
      <c r="B15" s="164" t="s">
        <v>25</v>
      </c>
      <c r="C15" s="192">
        <v>13</v>
      </c>
      <c r="D15" s="194">
        <v>7</v>
      </c>
      <c r="E15" s="194">
        <v>0</v>
      </c>
      <c r="F15" s="193">
        <v>0</v>
      </c>
      <c r="G15" s="1">
        <f t="shared" si="0"/>
        <v>7</v>
      </c>
      <c r="H15" s="1">
        <f t="shared" si="1"/>
        <v>950</v>
      </c>
      <c r="I15" s="161">
        <f t="shared" si="2"/>
        <v>50</v>
      </c>
      <c r="J15" s="183">
        <v>10</v>
      </c>
      <c r="K15" s="165">
        <f t="shared" si="3"/>
        <v>53.846153846153847</v>
      </c>
      <c r="L15" s="183">
        <v>9</v>
      </c>
      <c r="M15" s="161">
        <f t="shared" si="4"/>
        <v>0</v>
      </c>
      <c r="N15" s="183">
        <v>13</v>
      </c>
      <c r="O15" s="36"/>
      <c r="P15" s="36">
        <v>950</v>
      </c>
      <c r="Q15" s="36"/>
      <c r="R15" s="162"/>
      <c r="S15" s="35">
        <v>45986</v>
      </c>
      <c r="T15" s="196">
        <v>350</v>
      </c>
      <c r="U15" s="196">
        <v>125</v>
      </c>
      <c r="V15" s="208">
        <v>7</v>
      </c>
      <c r="W15" s="197">
        <v>475</v>
      </c>
      <c r="X15" s="197">
        <v>0</v>
      </c>
      <c r="Y15" s="199">
        <f>950-350-125</f>
        <v>475</v>
      </c>
      <c r="Z15" s="200">
        <f t="shared" si="6"/>
        <v>7</v>
      </c>
      <c r="AA15" s="201">
        <f>Y15-(Y15*60%)</f>
        <v>190</v>
      </c>
      <c r="AB15" s="202"/>
      <c r="AC15" s="203" t="s">
        <v>47</v>
      </c>
    </row>
    <row r="16" spans="1:29" s="34" customFormat="1" ht="45" customHeight="1" x14ac:dyDescent="0.25">
      <c r="A16" s="159">
        <v>10</v>
      </c>
      <c r="B16" s="164" t="s">
        <v>26</v>
      </c>
      <c r="C16" s="192">
        <v>417</v>
      </c>
      <c r="D16" s="194">
        <v>229</v>
      </c>
      <c r="E16" s="194">
        <v>125</v>
      </c>
      <c r="F16" s="193">
        <v>82</v>
      </c>
      <c r="G16" s="1">
        <f t="shared" si="0"/>
        <v>434</v>
      </c>
      <c r="H16" s="1">
        <f t="shared" si="1"/>
        <v>1500</v>
      </c>
      <c r="I16" s="161">
        <f t="shared" si="2"/>
        <v>46.666666666666664</v>
      </c>
      <c r="J16" s="183">
        <v>11</v>
      </c>
      <c r="K16" s="165">
        <f t="shared" si="3"/>
        <v>74.580335731414863</v>
      </c>
      <c r="L16" s="183">
        <v>1</v>
      </c>
      <c r="M16" s="161">
        <f t="shared" si="4"/>
        <v>29.976019184652277</v>
      </c>
      <c r="N16" s="183">
        <v>6</v>
      </c>
      <c r="O16" s="36"/>
      <c r="P16" s="36">
        <v>1500</v>
      </c>
      <c r="Q16" s="36"/>
      <c r="R16" s="162"/>
      <c r="S16" s="35">
        <v>45986</v>
      </c>
      <c r="T16" s="209">
        <v>600</v>
      </c>
      <c r="U16" s="209">
        <v>100</v>
      </c>
      <c r="V16" s="208">
        <v>500</v>
      </c>
      <c r="W16" s="198">
        <v>800</v>
      </c>
      <c r="X16" s="198">
        <v>0</v>
      </c>
      <c r="Y16" s="199">
        <v>800</v>
      </c>
      <c r="Z16" s="200">
        <f t="shared" si="6"/>
        <v>434</v>
      </c>
      <c r="AA16" s="205">
        <f>Y16-(Y16*30%)</f>
        <v>560</v>
      </c>
      <c r="AB16" s="210"/>
      <c r="AC16" s="203" t="s">
        <v>57</v>
      </c>
    </row>
    <row r="17" spans="1:29" s="34" customFormat="1" ht="45" customHeight="1" x14ac:dyDescent="0.25">
      <c r="A17" s="159">
        <f t="shared" ref="A17:A23" si="7">A16+1</f>
        <v>11</v>
      </c>
      <c r="B17" s="164" t="s">
        <v>27</v>
      </c>
      <c r="C17" s="192">
        <v>95</v>
      </c>
      <c r="D17" s="194">
        <v>11</v>
      </c>
      <c r="E17" s="194">
        <v>18</v>
      </c>
      <c r="F17" s="193">
        <v>0</v>
      </c>
      <c r="G17" s="1">
        <f t="shared" si="0"/>
        <v>11</v>
      </c>
      <c r="H17" s="1">
        <f t="shared" si="1"/>
        <v>3162</v>
      </c>
      <c r="I17" s="161">
        <f t="shared" si="2"/>
        <v>70</v>
      </c>
      <c r="J17" s="183">
        <v>5</v>
      </c>
      <c r="K17" s="165">
        <f t="shared" si="3"/>
        <v>11.578947368421053</v>
      </c>
      <c r="L17" s="183">
        <v>16</v>
      </c>
      <c r="M17" s="161">
        <f t="shared" si="4"/>
        <v>18.94736842105263</v>
      </c>
      <c r="N17" s="183">
        <v>7</v>
      </c>
      <c r="O17" s="36"/>
      <c r="P17" s="36"/>
      <c r="Q17" s="36">
        <v>3162</v>
      </c>
      <c r="R17" s="162"/>
      <c r="S17" s="35">
        <v>45972</v>
      </c>
      <c r="T17" s="209">
        <v>2213.4</v>
      </c>
      <c r="U17" s="209">
        <v>0</v>
      </c>
      <c r="V17" s="208">
        <v>813.6</v>
      </c>
      <c r="W17" s="198">
        <v>948.6</v>
      </c>
      <c r="X17" s="198">
        <v>0</v>
      </c>
      <c r="Y17" s="199">
        <v>948.6</v>
      </c>
      <c r="Z17" s="200">
        <f t="shared" si="6"/>
        <v>11</v>
      </c>
      <c r="AA17" s="201">
        <f>Y17-(Y17*60%)</f>
        <v>379.44000000000005</v>
      </c>
      <c r="AB17" s="210"/>
      <c r="AC17" s="203" t="s">
        <v>48</v>
      </c>
    </row>
    <row r="18" spans="1:29" s="34" customFormat="1" ht="45" customHeight="1" x14ac:dyDescent="0.25">
      <c r="A18" s="159">
        <f t="shared" si="7"/>
        <v>12</v>
      </c>
      <c r="B18" s="173" t="s">
        <v>28</v>
      </c>
      <c r="C18" s="192">
        <v>32</v>
      </c>
      <c r="D18" s="194">
        <v>8</v>
      </c>
      <c r="E18" s="194">
        <v>4</v>
      </c>
      <c r="F18" s="193">
        <v>1</v>
      </c>
      <c r="G18" s="1">
        <f t="shared" si="0"/>
        <v>10.5</v>
      </c>
      <c r="H18" s="1">
        <f t="shared" si="1"/>
        <v>4500</v>
      </c>
      <c r="I18" s="161">
        <f t="shared" si="2"/>
        <v>62.222222222222221</v>
      </c>
      <c r="J18" s="183">
        <v>8</v>
      </c>
      <c r="K18" s="165">
        <f t="shared" si="3"/>
        <v>28.125</v>
      </c>
      <c r="L18" s="183">
        <v>14</v>
      </c>
      <c r="M18" s="161">
        <f t="shared" si="4"/>
        <v>12.5</v>
      </c>
      <c r="N18" s="183">
        <v>9</v>
      </c>
      <c r="O18" s="36"/>
      <c r="P18" s="36"/>
      <c r="Q18" s="36">
        <v>1000</v>
      </c>
      <c r="R18" s="174">
        <v>3500</v>
      </c>
      <c r="S18" s="35">
        <v>45988</v>
      </c>
      <c r="T18" s="209">
        <v>1800</v>
      </c>
      <c r="U18" s="209">
        <v>1000</v>
      </c>
      <c r="V18" s="208">
        <v>1000</v>
      </c>
      <c r="W18" s="198">
        <v>1700</v>
      </c>
      <c r="X18" s="198">
        <v>0</v>
      </c>
      <c r="Y18" s="199">
        <f>1000+700</f>
        <v>1700</v>
      </c>
      <c r="Z18" s="200">
        <f t="shared" si="6"/>
        <v>10.5</v>
      </c>
      <c r="AA18" s="201">
        <f>Y18-(Y18*60%)</f>
        <v>680</v>
      </c>
      <c r="AB18" s="210"/>
      <c r="AC18" s="203" t="s">
        <v>49</v>
      </c>
    </row>
    <row r="19" spans="1:29" ht="45" customHeight="1" x14ac:dyDescent="0.25">
      <c r="A19" s="159">
        <f t="shared" si="7"/>
        <v>13</v>
      </c>
      <c r="B19" s="164" t="s">
        <v>29</v>
      </c>
      <c r="C19" s="192">
        <v>56</v>
      </c>
      <c r="D19" s="194">
        <v>23</v>
      </c>
      <c r="E19" s="194">
        <v>0</v>
      </c>
      <c r="F19" s="193">
        <v>0</v>
      </c>
      <c r="G19" s="1">
        <f t="shared" si="0"/>
        <v>23</v>
      </c>
      <c r="H19" s="1">
        <f t="shared" si="1"/>
        <v>1000</v>
      </c>
      <c r="I19" s="161">
        <f t="shared" si="2"/>
        <v>40</v>
      </c>
      <c r="J19" s="183">
        <v>12</v>
      </c>
      <c r="K19" s="165">
        <f t="shared" si="3"/>
        <v>41.071428571428569</v>
      </c>
      <c r="L19" s="183">
        <v>10</v>
      </c>
      <c r="M19" s="161">
        <f t="shared" si="4"/>
        <v>0</v>
      </c>
      <c r="N19" s="183">
        <v>13</v>
      </c>
      <c r="O19" s="36"/>
      <c r="P19" s="36">
        <v>1000</v>
      </c>
      <c r="Q19" s="36"/>
      <c r="R19" s="162"/>
      <c r="S19" s="35">
        <v>45981</v>
      </c>
      <c r="T19" s="207">
        <f>400</f>
        <v>400</v>
      </c>
      <c r="U19" s="196"/>
      <c r="V19" s="208">
        <v>350</v>
      </c>
      <c r="W19" s="197">
        <v>500</v>
      </c>
      <c r="X19" s="197">
        <v>0</v>
      </c>
      <c r="Y19" s="199">
        <v>500</v>
      </c>
      <c r="Z19" s="200">
        <f t="shared" si="6"/>
        <v>23</v>
      </c>
      <c r="AA19" s="201">
        <f>Y19-(Y19*60%)</f>
        <v>200</v>
      </c>
      <c r="AB19" s="202"/>
      <c r="AC19" s="203" t="s">
        <v>50</v>
      </c>
    </row>
    <row r="20" spans="1:29" ht="45" customHeight="1" x14ac:dyDescent="0.25">
      <c r="A20" s="159">
        <f t="shared" si="7"/>
        <v>14</v>
      </c>
      <c r="B20" s="164" t="s">
        <v>30</v>
      </c>
      <c r="C20" s="192">
        <v>171</v>
      </c>
      <c r="D20" s="194">
        <v>51</v>
      </c>
      <c r="E20" s="194">
        <v>93</v>
      </c>
      <c r="F20" s="193">
        <v>76</v>
      </c>
      <c r="G20" s="1">
        <f t="shared" si="0"/>
        <v>241</v>
      </c>
      <c r="H20" s="1">
        <f t="shared" si="1"/>
        <v>6500</v>
      </c>
      <c r="I20" s="161">
        <f t="shared" si="2"/>
        <v>72.784615384615378</v>
      </c>
      <c r="J20" s="183">
        <v>4</v>
      </c>
      <c r="K20" s="165">
        <f t="shared" si="3"/>
        <v>74.26900584795321</v>
      </c>
      <c r="L20" s="183">
        <v>2</v>
      </c>
      <c r="M20" s="161">
        <f t="shared" si="4"/>
        <v>54.385964912280699</v>
      </c>
      <c r="N20" s="183">
        <v>1</v>
      </c>
      <c r="O20" s="36">
        <v>3000</v>
      </c>
      <c r="P20" s="36">
        <v>3500</v>
      </c>
      <c r="Q20" s="36"/>
      <c r="R20" s="162"/>
      <c r="S20" s="35">
        <v>45987</v>
      </c>
      <c r="T20" s="196">
        <v>4731</v>
      </c>
      <c r="U20" s="196">
        <v>0</v>
      </c>
      <c r="V20" s="208">
        <v>1500</v>
      </c>
      <c r="W20" s="197">
        <v>1769</v>
      </c>
      <c r="X20" s="197">
        <v>0</v>
      </c>
      <c r="Y20" s="199">
        <f>900+600</f>
        <v>1500</v>
      </c>
      <c r="Z20" s="200">
        <f t="shared" si="6"/>
        <v>241</v>
      </c>
      <c r="AA20" s="205">
        <f>Y20-(Y20*30%)</f>
        <v>1050</v>
      </c>
      <c r="AB20" s="202"/>
      <c r="AC20" s="203" t="s">
        <v>51</v>
      </c>
    </row>
    <row r="21" spans="1:29" ht="45" customHeight="1" x14ac:dyDescent="0.25">
      <c r="A21" s="159">
        <f t="shared" si="7"/>
        <v>15</v>
      </c>
      <c r="B21" s="164" t="s">
        <v>31</v>
      </c>
      <c r="C21" s="192">
        <v>31</v>
      </c>
      <c r="D21" s="194">
        <v>13</v>
      </c>
      <c r="E21" s="193">
        <v>11</v>
      </c>
      <c r="F21" s="193">
        <v>4</v>
      </c>
      <c r="G21" s="1">
        <f>(D21*1)+(F21*2.5)+5</f>
        <v>28</v>
      </c>
      <c r="H21" s="1">
        <f t="shared" si="1"/>
        <v>3790</v>
      </c>
      <c r="I21" s="161">
        <f t="shared" si="2"/>
        <v>47.229551451187334</v>
      </c>
      <c r="J21" s="183">
        <v>11</v>
      </c>
      <c r="K21" s="165">
        <f t="shared" si="3"/>
        <v>54.838709677419352</v>
      </c>
      <c r="L21" s="183">
        <v>8</v>
      </c>
      <c r="M21" s="161">
        <f t="shared" si="4"/>
        <v>35.483870967741936</v>
      </c>
      <c r="N21" s="183">
        <v>5</v>
      </c>
      <c r="O21" s="36"/>
      <c r="P21" s="36">
        <v>3140</v>
      </c>
      <c r="Q21" s="36">
        <v>650</v>
      </c>
      <c r="R21" s="162"/>
      <c r="S21" s="35">
        <v>45989</v>
      </c>
      <c r="T21" s="196">
        <v>590</v>
      </c>
      <c r="U21" s="196">
        <v>1200</v>
      </c>
      <c r="V21" s="208">
        <v>1400</v>
      </c>
      <c r="W21" s="197">
        <v>2000</v>
      </c>
      <c r="X21" s="197">
        <v>750</v>
      </c>
      <c r="Y21" s="199">
        <v>2000</v>
      </c>
      <c r="Z21" s="200">
        <f t="shared" si="6"/>
        <v>28</v>
      </c>
      <c r="AA21" s="201">
        <f>Y21-(Y21*60%)</f>
        <v>800</v>
      </c>
      <c r="AB21" s="202"/>
      <c r="AC21" s="203" t="s">
        <v>52</v>
      </c>
    </row>
    <row r="22" spans="1:29" ht="45" customHeight="1" x14ac:dyDescent="0.25">
      <c r="A22" s="159">
        <f t="shared" si="7"/>
        <v>16</v>
      </c>
      <c r="B22" s="164" t="s">
        <v>32</v>
      </c>
      <c r="C22" s="192">
        <v>216</v>
      </c>
      <c r="D22" s="194">
        <v>37</v>
      </c>
      <c r="E22" s="194">
        <v>89</v>
      </c>
      <c r="F22" s="193">
        <v>19</v>
      </c>
      <c r="G22" s="1">
        <f>(D22*1)+(F22*2.5)</f>
        <v>84.5</v>
      </c>
      <c r="H22" s="1">
        <f t="shared" si="1"/>
        <v>111000</v>
      </c>
      <c r="I22" s="161">
        <f t="shared" si="2"/>
        <v>100</v>
      </c>
      <c r="J22" s="183">
        <v>1</v>
      </c>
      <c r="K22" s="165">
        <f t="shared" si="3"/>
        <v>25.925925925925927</v>
      </c>
      <c r="L22" s="183">
        <v>15</v>
      </c>
      <c r="M22" s="161">
        <f t="shared" si="4"/>
        <v>41.203703703703702</v>
      </c>
      <c r="N22" s="183">
        <v>3</v>
      </c>
      <c r="O22" s="36"/>
      <c r="P22" s="36">
        <v>21000</v>
      </c>
      <c r="Q22" s="36">
        <v>90000</v>
      </c>
      <c r="R22" s="162"/>
      <c r="S22" s="35">
        <v>45990</v>
      </c>
      <c r="T22" s="196">
        <v>105000</v>
      </c>
      <c r="U22" s="196">
        <v>6000</v>
      </c>
      <c r="V22" s="208">
        <v>2100</v>
      </c>
      <c r="W22" s="197">
        <v>3000</v>
      </c>
      <c r="X22" s="197">
        <v>0</v>
      </c>
      <c r="Y22" s="199">
        <v>3000</v>
      </c>
      <c r="Z22" s="200">
        <f t="shared" si="6"/>
        <v>84.5</v>
      </c>
      <c r="AA22" s="205">
        <f>Y22-(Y22*30%)</f>
        <v>2100</v>
      </c>
      <c r="AB22" s="202"/>
      <c r="AC22" s="203" t="s">
        <v>53</v>
      </c>
    </row>
    <row r="23" spans="1:29" s="84" customFormat="1" ht="29.1" customHeight="1" x14ac:dyDescent="0.25">
      <c r="A23" s="159">
        <f t="shared" si="7"/>
        <v>17</v>
      </c>
      <c r="B23" s="164" t="s">
        <v>33</v>
      </c>
      <c r="C23" s="192">
        <v>15</v>
      </c>
      <c r="D23" s="194">
        <v>5</v>
      </c>
      <c r="E23" s="194">
        <v>1</v>
      </c>
      <c r="F23" s="193">
        <v>0</v>
      </c>
      <c r="G23" s="1">
        <f>(D23*1)+(F23*2.5)</f>
        <v>5</v>
      </c>
      <c r="H23" s="1">
        <f t="shared" si="1"/>
        <v>1500</v>
      </c>
      <c r="I23" s="161">
        <f t="shared" si="2"/>
        <v>37.333333333333336</v>
      </c>
      <c r="J23" s="183">
        <v>13</v>
      </c>
      <c r="K23" s="165">
        <f t="shared" si="3"/>
        <v>33.333333333333336</v>
      </c>
      <c r="L23" s="183">
        <v>13</v>
      </c>
      <c r="M23" s="161">
        <f t="shared" si="4"/>
        <v>6.666666666666667</v>
      </c>
      <c r="N23" s="183">
        <v>12</v>
      </c>
      <c r="O23" s="36">
        <v>400</v>
      </c>
      <c r="P23" s="36">
        <v>400</v>
      </c>
      <c r="Q23" s="36">
        <v>250</v>
      </c>
      <c r="R23" s="174">
        <v>450</v>
      </c>
      <c r="S23" s="35">
        <v>45989</v>
      </c>
      <c r="T23" s="207">
        <v>320</v>
      </c>
      <c r="U23" s="196">
        <v>240</v>
      </c>
      <c r="V23" s="208">
        <v>1500</v>
      </c>
      <c r="W23" s="197">
        <v>940</v>
      </c>
      <c r="X23" s="197">
        <v>0</v>
      </c>
      <c r="Y23" s="199">
        <v>940</v>
      </c>
      <c r="Z23" s="200">
        <f t="shared" si="6"/>
        <v>5</v>
      </c>
      <c r="AA23" s="201">
        <f>Y23-(Y23*60%)</f>
        <v>376</v>
      </c>
      <c r="AB23" s="202"/>
      <c r="AC23" s="203" t="s">
        <v>58</v>
      </c>
    </row>
    <row r="24" spans="1:29" ht="15.75" x14ac:dyDescent="0.2">
      <c r="Z24" s="184">
        <f>SUM(Z7:Z23)</f>
        <v>1819</v>
      </c>
      <c r="AA24" s="185">
        <f>SUM(AA7:AA23)</f>
        <v>17180.440000000002</v>
      </c>
      <c r="AB24" s="185">
        <f>SUM(AB15:AB23)</f>
        <v>0</v>
      </c>
    </row>
    <row r="25" spans="1:29" ht="15.75" x14ac:dyDescent="0.2">
      <c r="Y25" s="34" t="s">
        <v>83</v>
      </c>
      <c r="Z25" s="184">
        <v>4000</v>
      </c>
      <c r="AA25" s="189"/>
      <c r="AB25" s="186"/>
    </row>
    <row r="26" spans="1:29" ht="15.75" x14ac:dyDescent="0.2">
      <c r="Z26" s="188" t="s">
        <v>82</v>
      </c>
      <c r="AA26" s="190">
        <f>22860-Z24-Z25-AA24</f>
        <v>-139.44000000000233</v>
      </c>
      <c r="AB26" s="187"/>
    </row>
  </sheetData>
  <autoFilter ref="A5:AC23" xr:uid="{49A2CF7B-803A-4C82-9203-7313057C093C}"/>
  <mergeCells count="2">
    <mergeCell ref="B1:S1"/>
    <mergeCell ref="B2:S2"/>
  </mergeCells>
  <phoneticPr fontId="0" type="noConversion"/>
  <pageMargins left="0" right="0" top="0.19685039370078741" bottom="0.15748031496062992" header="0.31496062992125984" footer="0.11811023622047245"/>
  <pageSetup paperSize="8" scale="59" fitToHeight="0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Tabelle1 (2)</vt:lpstr>
      <vt:lpstr>Tabelle1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Frank</dc:creator>
  <cp:lastModifiedBy>Meng Kerstin</cp:lastModifiedBy>
  <cp:lastPrinted>2025-02-24T19:30:59Z</cp:lastPrinted>
  <dcterms:created xsi:type="dcterms:W3CDTF">2007-02-06T07:20:12Z</dcterms:created>
  <dcterms:modified xsi:type="dcterms:W3CDTF">2026-03-30T09:26:13Z</dcterms:modified>
</cp:coreProperties>
</file>